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12.xml" ContentType="application/vnd.ms-excel.controlproperties+xml"/>
  <Override PartName="/xl/ctrlProps/ctrlProps10.xml" ContentType="application/vnd.ms-excel.controlpropertie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4.xml" ContentType="application/vnd.ms-excel.controlproperties+xml"/>
  <Override PartName="/xl/ctrlProps/ctrlProps13.xml" ContentType="application/vnd.ms-excel.controlproperties+xml"/>
  <Override PartName="/xl/ctrlProps/ctrlProps5.xml" ContentType="application/vnd.ms-excel.controlproperties+xml"/>
  <Override PartName="/xl/ctrlProps/ctrlProps14.xml" ContentType="application/vnd.ms-excel.controlproperties+xml"/>
  <Override PartName="/xl/ctrlProps/ctrlProps6.xml" ContentType="application/vnd.ms-excel.controlproperties+xml"/>
  <Override PartName="/xl/ctrlProps/ctrlProps15.xml" ContentType="application/vnd.ms-excel.controlproperties+xml"/>
  <Override PartName="/xl/ctrlProps/ctrlProps16.xml" ContentType="application/vnd.ms-excel.controlproperties+xml"/>
  <Override PartName="/xl/ctrlProps/ctrlProps7.xml" ContentType="application/vnd.ms-excel.controlproperties+xml"/>
  <Override PartName="/xl/ctrlProps/ctrlProps17.xml" ContentType="application/vnd.ms-excel.controlproperties+xml"/>
  <Override PartName="/xl/ctrlProps/ctrlProps8.xml" ContentType="application/vnd.ms-excel.controlproperties+xml"/>
  <Override PartName="/xl/ctrlProps/ctrlProps9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nsitivity" sheetId="1" state="visible" r:id="rId3"/>
    <sheet name="Calculation" sheetId="2" state="visible" r:id="rId4"/>
    <sheet name="Data" sheetId="3" state="visible" r:id="rId5"/>
    <sheet name="Scalars" sheetId="4" state="visible" r:id="rId6"/>
    <sheet name="IR" sheetId="5" state="visible" r:id="rId7"/>
    <sheet name="Curves" sheetId="6" state="visible" r:id="rId8"/>
  </sheets>
  <definedNames>
    <definedName function="false" hidden="false" name="ArrayOfFile" vbProcedure="false">Calculation!$AA$4:$AA$5</definedName>
    <definedName function="false" hidden="false" name="Correlation" vbProcedure="false">sensitivity!$O$17</definedName>
    <definedName function="false" hidden="false" name="CorrelationInput" vbProcedure="false">sensitivity!$E$13</definedName>
    <definedName function="false" hidden="false" name="debt" vbProcedure="false">sensitivity!$Q$17</definedName>
    <definedName function="false" hidden="false" name="EmbeddedFirstMonth" vbProcedure="false">Calculation!$U$22</definedName>
    <definedName function="false" hidden="false" name="EmbeddedFrequency" vbProcedure="false">Calculation!$U$35</definedName>
    <definedName function="false" hidden="false" name="EmbeddedOptionValue" vbProcedure="false">Calculation!$H$29</definedName>
    <definedName function="false" hidden="false" name="filefield" vbProcedure="false">Calculation!$AA$5:$AA$401</definedName>
    <definedName function="false" hidden="false" name="FirstMidPrice" vbProcedure="false">Curves!$C$7</definedName>
    <definedName function="false" hidden="false" name="FirstMidVol" vbProcedure="false">Curves!$X$7</definedName>
    <definedName function="false" hidden="false" name="FirstMonthOver" vbProcedure="false">Calculation!$O$22</definedName>
    <definedName function="false" hidden="false" name="firstname" vbProcedure="false">Calculation!$AA$5</definedName>
    <definedName function="false" hidden="false" name="First_Date" vbProcedure="false">IR!$C$6</definedName>
    <definedName function="false" hidden="false" name="FOM_range" vbProcedure="false">Data!$AA$8:$AB$258</definedName>
    <definedName function="false" hidden="false" name="forward_range" vbProcedure="false">Curves!$A$7:$D$319</definedName>
    <definedName function="false" hidden="false" name="FrequencyOver" vbProcedure="false">Calculation!$O$35</definedName>
    <definedName function="false" hidden="false" name="Fuel_Date" vbProcedure="false">sensitivity!$M$17</definedName>
    <definedName function="false" hidden="false" name="GPadd" vbProcedure="false">sensitivity!$E$8</definedName>
    <definedName function="false" hidden="false" name="gpaddOut" vbProcedure="false">sensitivity!$B$17</definedName>
    <definedName function="false" hidden="false" name="GvolMult" vbProcedure="false">sensitivity!$E$11</definedName>
    <definedName function="false" hidden="false" name="GvolOut" vbProcedure="false">sensitivity!$E$17</definedName>
    <definedName function="false" hidden="false" name="IR_date" vbProcedure="false">sensitivity!$N$17</definedName>
    <definedName function="false" hidden="false" name="OPtionValue" vbProcedure="false">Calculation!$H$28</definedName>
    <definedName function="false" hidden="false" name="OverEnd" vbProcedure="false">Calculation!$C$8</definedName>
    <definedName function="false" hidden="false" name="OverStart" vbProcedure="false">Calculation!$C$7</definedName>
    <definedName function="false" hidden="false" name="PostedFuelDate" vbProcedure="false">Calculation!$C$30</definedName>
    <definedName function="false" hidden="false" name="postedIrdt1" vbProcedure="false">Calculation!$C$28</definedName>
    <definedName function="false" hidden="false" name="postedIrdt2" vbProcedure="false">Calculation!$C$28</definedName>
    <definedName function="false" hidden="false" name="PostedPowerDate" vbProcedure="false">Calculation!$C$29</definedName>
    <definedName function="false" hidden="false" name="Power_Date" vbProcedure="false">sensitivity!$L$17</definedName>
    <definedName function="false" hidden="false" name="PPadd" vbProcedure="false">sensitivity!$E$7</definedName>
    <definedName function="false" hidden="false" name="ppaddOut" vbProcedure="false">sensitivity!$A$17</definedName>
    <definedName function="false" hidden="false" name="PvolMult" vbProcedure="false">sensitivity!$E$10</definedName>
    <definedName function="false" hidden="false" name="PvolOut" vbProcedure="false">sensitivity!$D$17</definedName>
    <definedName function="false" hidden="false" name="ResCall" vbProcedure="false">sensitivity!$I$17</definedName>
    <definedName function="false" hidden="false" name="residual_value" vbProcedure="false">sensitivity!$P$17</definedName>
    <definedName function="false" hidden="false" name="ResPut" vbProcedure="false">sensitivity!$G$17</definedName>
    <definedName function="false" hidden="false" name="resspread" vbProcedure="false">sensitivity!$H$17</definedName>
    <definedName function="false" hidden="false" name="SpreadValue" vbProcedure="false">Calculation!$H$27</definedName>
    <definedName function="false" hidden="false" name="strike_range" vbProcedure="false">Data!$Y$8:$Z$258</definedName>
    <definedName function="false" hidden="false" name="today" vbProcedure="false">Calculation!$C$3</definedName>
    <definedName function="false" hidden="false" name="UnderEnd" vbProcedure="false">Calculation!$C$6</definedName>
    <definedName function="false" hidden="false" name="UnderStart" vbProcedure="false">Calculation!$C$5</definedName>
    <definedName function="false" hidden="false" name="ValuationDate" vbProcedure="false">Calculation!$C$4</definedName>
    <definedName function="false" hidden="false" name="volRange" vbProcedure="false">Curves!$J$7:$Y$259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<sst xmlns="http://schemas.openxmlformats.org/spreadsheetml/2006/main" count="337" uniqueCount="208">
  <si>
    <t xml:space="preserve">Sensitivity Page</t>
  </si>
  <si>
    <t xml:space="preserve">Sensitivity</t>
  </si>
  <si>
    <t xml:space="preserve">power curve</t>
  </si>
  <si>
    <t xml:space="preserve">fuel curve</t>
  </si>
  <si>
    <t xml:space="preserve">power vol</t>
  </si>
  <si>
    <t xml:space="preserve">fuel vol</t>
  </si>
  <si>
    <t xml:space="preserve">correlation</t>
  </si>
  <si>
    <t xml:space="preserve">spread</t>
  </si>
  <si>
    <t xml:space="preserve">put</t>
  </si>
  <si>
    <t xml:space="preserve">embedded call</t>
  </si>
  <si>
    <t xml:space="preserve">residual value</t>
  </si>
  <si>
    <t xml:space="preserve">ArrayOfFile</t>
  </si>
  <si>
    <t xml:space="preserve">=Calculation!$AA$4:$AA$5</t>
  </si>
  <si>
    <t xml:space="preserve">Base Case</t>
  </si>
  <si>
    <t xml:space="preserve">call</t>
  </si>
  <si>
    <t xml:space="preserve">Value</t>
  </si>
  <si>
    <t xml:space="preserve">Power Date</t>
  </si>
  <si>
    <t xml:space="preserve">Fuel Date</t>
  </si>
  <si>
    <t xml:space="preserve">IR date</t>
  </si>
  <si>
    <t xml:space="preserve">Correlation</t>
  </si>
  <si>
    <t xml:space="preserve">debt</t>
  </si>
  <si>
    <t xml:space="preserve">=sensitivity!$O$17</t>
  </si>
  <si>
    <t xml:space="preserve">CorrelationInput</t>
  </si>
  <si>
    <t xml:space="preserve">=sensitivity!$E$13</t>
  </si>
  <si>
    <t xml:space="preserve">DealEnd</t>
  </si>
  <si>
    <t xml:space="preserve">=Calculation!$C$6</t>
  </si>
  <si>
    <t xml:space="preserve">DealStart</t>
  </si>
  <si>
    <t xml:space="preserve">=Calculation!$C$5</t>
  </si>
  <si>
    <t xml:space="preserve">=sensitivity!$Q$17</t>
  </si>
  <si>
    <t xml:space="preserve">EmbeddedOptionValue</t>
  </si>
  <si>
    <t xml:space="preserve">=Calculation!$J$27</t>
  </si>
  <si>
    <t xml:space="preserve">filefield</t>
  </si>
  <si>
    <t xml:space="preserve">=Calculation!$AA$5:$AA$401</t>
  </si>
  <si>
    <t xml:space="preserve">First_Date</t>
  </si>
  <si>
    <t xml:space="preserve">=IR!$C$6</t>
  </si>
  <si>
    <t xml:space="preserve">FirstMidPrice</t>
  </si>
  <si>
    <t xml:space="preserve">=Curves!$C$7</t>
  </si>
  <si>
    <t xml:space="preserve">FirstMidVol</t>
  </si>
  <si>
    <t xml:space="preserve">=Curves!$X$7</t>
  </si>
  <si>
    <t xml:space="preserve">firstname</t>
  </si>
  <si>
    <t xml:space="preserve">=Calculation!$AA$5</t>
  </si>
  <si>
    <t xml:space="preserve">forward_range</t>
  </si>
  <si>
    <t xml:space="preserve">=Curves!$A$7:$D$319</t>
  </si>
  <si>
    <t xml:space="preserve">Fuel_Date</t>
  </si>
  <si>
    <t xml:space="preserve">=sensitivity!$M$17</t>
  </si>
  <si>
    <t xml:space="preserve">GPadd</t>
  </si>
  <si>
    <t xml:space="preserve">=sensitivity!$E$8</t>
  </si>
  <si>
    <t xml:space="preserve">gpaddOut</t>
  </si>
  <si>
    <t xml:space="preserve">=sensitivity!$B$17</t>
  </si>
  <si>
    <t xml:space="preserve">GvolMult</t>
  </si>
  <si>
    <t xml:space="preserve">=sensitivity!$E$11</t>
  </si>
  <si>
    <t xml:space="preserve">GvolOut</t>
  </si>
  <si>
    <t xml:space="preserve">=sensitivity!$E$17</t>
  </si>
  <si>
    <t xml:space="preserve">IR_date</t>
  </si>
  <si>
    <t xml:space="preserve">=sensitivity!$N$17</t>
  </si>
  <si>
    <t xml:space="preserve">OPtionValue</t>
  </si>
  <si>
    <t xml:space="preserve">=Calculation!$H$27</t>
  </si>
  <si>
    <t xml:space="preserve">PostedFuelDate</t>
  </si>
  <si>
    <t xml:space="preserve">=Calculation!$C$30</t>
  </si>
  <si>
    <t xml:space="preserve">postedIrdt1</t>
  </si>
  <si>
    <t xml:space="preserve">=Calculation!$C$28</t>
  </si>
  <si>
    <t xml:space="preserve">postedIrdt2</t>
  </si>
  <si>
    <t xml:space="preserve">PostedPowerDate</t>
  </si>
  <si>
    <t xml:space="preserve">=Calculation!$C$29</t>
  </si>
  <si>
    <t xml:space="preserve">Power_Date</t>
  </si>
  <si>
    <t xml:space="preserve">=sensitivity!$L$17</t>
  </si>
  <si>
    <t xml:space="preserve">PPadd</t>
  </si>
  <si>
    <t xml:space="preserve">=sensitivity!$E$7</t>
  </si>
  <si>
    <t xml:space="preserve">ppaddOut</t>
  </si>
  <si>
    <t xml:space="preserve">=sensitivity!$A$17</t>
  </si>
  <si>
    <t xml:space="preserve">PvolMult</t>
  </si>
  <si>
    <t xml:space="preserve">=sensitivity!$E$10</t>
  </si>
  <si>
    <t xml:space="preserve">PvolOut</t>
  </si>
  <si>
    <t xml:space="preserve">=sensitivity!$D$17</t>
  </si>
  <si>
    <t xml:space="preserve">ResCall</t>
  </si>
  <si>
    <t xml:space="preserve">=sensitivity!$I$17</t>
  </si>
  <si>
    <t xml:space="preserve">residual_value</t>
  </si>
  <si>
    <t xml:space="preserve">=sensitivity!$P$17</t>
  </si>
  <si>
    <t xml:space="preserve">ResPut</t>
  </si>
  <si>
    <t xml:space="preserve">=sensitivity!$G$17</t>
  </si>
  <si>
    <t xml:space="preserve">today</t>
  </si>
  <si>
    <t xml:space="preserve">=Calculation!$C$3</t>
  </si>
  <si>
    <t xml:space="preserve">ValuationDate</t>
  </si>
  <si>
    <t xml:space="preserve">=Calculation!$C$4</t>
  </si>
  <si>
    <t xml:space="preserve">volRange</t>
  </si>
  <si>
    <t xml:space="preserve">=Curves!$J$7:$Y$259</t>
  </si>
  <si>
    <t xml:space="preserve">Power Plant Model</t>
  </si>
  <si>
    <t xml:space="preserve">Today</t>
  </si>
  <si>
    <t xml:space="preserve">Valuation Date</t>
  </si>
  <si>
    <t xml:space="preserve">First Commodity </t>
  </si>
  <si>
    <t xml:space="preserve">Salvage Value*</t>
  </si>
  <si>
    <t xml:space="preserve">Dispatch Schedule</t>
  </si>
  <si>
    <t xml:space="preserve">Underlying Start Date</t>
  </si>
  <si>
    <t xml:space="preserve">(Power) Vol</t>
  </si>
  <si>
    <t xml:space="preserve">* in thousand $</t>
  </si>
  <si>
    <t xml:space="preserve">Underlying Expiration Date</t>
  </si>
  <si>
    <t xml:space="preserve">Second Commodity</t>
  </si>
  <si>
    <t xml:space="preserve">Capacity (Mw)</t>
  </si>
  <si>
    <t xml:space="preserve">Jan</t>
  </si>
  <si>
    <t xml:space="preserve">Overlying Start Date</t>
  </si>
  <si>
    <t xml:space="preserve">(Fuel) Vol</t>
  </si>
  <si>
    <t xml:space="preserve">Feb</t>
  </si>
  <si>
    <t xml:space="preserve">Overlying Expiration Date</t>
  </si>
  <si>
    <t xml:space="preserve">Mar</t>
  </si>
  <si>
    <t xml:space="preserve">Commodity Correlation</t>
  </si>
  <si>
    <t xml:space="preserve">Embedded Option</t>
  </si>
  <si>
    <t xml:space="preserve">May</t>
  </si>
  <si>
    <t xml:space="preserve">7 x 24</t>
  </si>
  <si>
    <t xml:space="preserve">Interest Rate</t>
  </si>
  <si>
    <t xml:space="preserve">Apr</t>
  </si>
  <si>
    <t xml:space="preserve">5 x 16</t>
  </si>
  <si>
    <t xml:space="preserve">Option Mw</t>
  </si>
  <si>
    <t xml:space="preserve">June</t>
  </si>
  <si>
    <t xml:space="preserve">Week Definition</t>
  </si>
  <si>
    <t xml:space="preserve">Use Volatility Curve</t>
  </si>
  <si>
    <t xml:space="preserve">July</t>
  </si>
  <si>
    <t xml:space="preserve">Aug.</t>
  </si>
  <si>
    <t xml:space="preserve">Call</t>
  </si>
  <si>
    <t xml:space="preserve">Option Type</t>
  </si>
  <si>
    <t xml:space="preserve"> ON</t>
  </si>
  <si>
    <t xml:space="preserve">Option Start Date</t>
  </si>
  <si>
    <t xml:space="preserve">Sept.</t>
  </si>
  <si>
    <t xml:space="preserve">Put</t>
  </si>
  <si>
    <t xml:space="preserve">Option End Date</t>
  </si>
  <si>
    <t xml:space="preserve">Oct.</t>
  </si>
  <si>
    <t xml:space="preserve">Spread</t>
  </si>
  <si>
    <t xml:space="preserve">Overlying Option (Debt)</t>
  </si>
  <si>
    <t xml:space="preserve">F.O.M. Month</t>
  </si>
  <si>
    <t xml:space="preserve">Nov.</t>
  </si>
  <si>
    <t xml:space="preserve">Exercise Month</t>
  </si>
  <si>
    <t xml:space="preserve">Dec.</t>
  </si>
  <si>
    <t xml:space="preserve">F.O.M. Frequency</t>
  </si>
  <si>
    <t xml:space="preserve">Strike Month</t>
  </si>
  <si>
    <t xml:space="preserve">Exercise Frequency</t>
  </si>
  <si>
    <t xml:space="preserve">Regular Option</t>
  </si>
  <si>
    <t xml:space="preserve">Additional Features for Overlying Option</t>
  </si>
  <si>
    <t xml:space="preserve">Power Plant</t>
  </si>
  <si>
    <t xml:space="preserve">First Loss Threshold ($/kW)</t>
  </si>
  <si>
    <t xml:space="preserve">Percent of Balance</t>
  </si>
  <si>
    <t xml:space="preserve"> </t>
  </si>
  <si>
    <t xml:space="preserve">Valuation Type</t>
  </si>
  <si>
    <t xml:space="preserve">None</t>
  </si>
  <si>
    <t xml:space="preserve"> Spread Value </t>
  </si>
  <si>
    <t xml:space="preserve">Posted IR date</t>
  </si>
  <si>
    <t xml:space="preserve"> Overlying Option Value </t>
  </si>
  <si>
    <t xml:space="preserve">Posted Power Curve </t>
  </si>
  <si>
    <t xml:space="preserve">Embedded Option Value </t>
  </si>
  <si>
    <t xml:space="preserve">Fuled Date</t>
  </si>
  <si>
    <t xml:space="preserve">Exer. Date</t>
  </si>
  <si>
    <t xml:space="preserve">Exer. Prob.</t>
  </si>
  <si>
    <t xml:space="preserve">Expected Losses</t>
  </si>
  <si>
    <t xml:space="preserve">Best Scenario</t>
  </si>
  <si>
    <t xml:space="preserve">Worst Scenario</t>
  </si>
  <si>
    <t xml:space="preserve">Embedde Option</t>
  </si>
  <si>
    <t xml:space="preserve">ARCHIVE</t>
  </si>
  <si>
    <t xml:space="preserve">Date</t>
  </si>
  <si>
    <t xml:space="preserve">Power Forward</t>
  </si>
  <si>
    <t xml:space="preserve">Fuel Forward *</t>
  </si>
  <si>
    <t xml:space="preserve">Cost</t>
  </si>
  <si>
    <t xml:space="preserve">Interest Rate back up</t>
  </si>
  <si>
    <t xml:space="preserve">Debt Amortization **</t>
  </si>
  <si>
    <t xml:space="preserve">Fixed O.M.**</t>
  </si>
  <si>
    <t xml:space="preserve">Time</t>
  </si>
  <si>
    <t xml:space="preserve">Power Vol</t>
  </si>
  <si>
    <t xml:space="preserve">Fuel Vol</t>
  </si>
  <si>
    <t xml:space="preserve">date</t>
  </si>
  <si>
    <t xml:space="preserve">Exer. Month</t>
  </si>
  <si>
    <t xml:space="preserve">Strike</t>
  </si>
  <si>
    <t xml:space="preserve">*HR incorporated</t>
  </si>
  <si>
    <t xml:space="preserve">** in thousand $</t>
  </si>
  <si>
    <t xml:space="preserve">gas equiv</t>
  </si>
  <si>
    <t xml:space="preserve">Start</t>
  </si>
  <si>
    <t xml:space="preserve">End</t>
  </si>
  <si>
    <t xml:space="preserve">Peak</t>
  </si>
  <si>
    <t xml:space="preserve">Daily Price Profile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</si>
  <si>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</si>
  <si>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</si>
  <si>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</si>
  <si>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</si>
  <si>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</si>
  <si>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</si>
  <si>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</si>
  <si>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HR</t>
  </si>
  <si>
    <t xml:space="preserve">P/OP</t>
  </si>
  <si>
    <t xml:space="preserve">REGION 1E</t>
  </si>
  <si>
    <t xml:space="preserve">West Hub</t>
  </si>
  <si>
    <t xml:space="preserve">Monthly Volatilities</t>
  </si>
  <si>
    <t xml:space="preserve">Intra-Month Volatilties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</si>
  <si>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</si>
  <si>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</si>
  <si>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</si>
  <si>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</si>
  <si>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</si>
  <si>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OffPeak</t>
  </si>
  <si>
    <t xml:space="preserve">Group</t>
  </si>
  <si>
    <t xml:space="preserve">Prudent</t>
  </si>
  <si>
    <t xml:space="preserve">Bid</t>
  </si>
  <si>
    <t xml:space="preserve">Mid</t>
  </si>
  <si>
    <t xml:space="preserve">Offer</t>
  </si>
  <si>
    <t xml:space="preserve">Code</t>
  </si>
  <si>
    <t xml:space="preserve">Factor</t>
  </si>
  <si>
    <t xml:space="preserve">Gas-Power</t>
  </si>
  <si>
    <t xml:space="preserve">($/MWH)</t>
  </si>
  <si>
    <t xml:space="preserve">Month</t>
  </si>
  <si>
    <t xml:space="preserve">2</t>
  </si>
  <si>
    <t xml:space="preserve">1</t>
  </si>
  <si>
    <t xml:space="preserve">Volatility Smile</t>
  </si>
  <si>
    <t xml:space="preserve">Price Sensitivies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</si>
</sst>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\$#,##0_);[RED]&quot;($&quot;#,##0\)"/>
    <numFmt numFmtId="169" formatCode="\$#,##0.00_);&quot;($&quot;#,##0.00\)"/>
    <numFmt numFmtId="170" formatCode="mm/dd/yy"/>
    <numFmt numFmtId="171" formatCode="_(* #,##0.00_);_(* \(#,##0.00\);_(* \-??_);_(@_)"/>
    <numFmt numFmtId="172" formatCode="\$#,##0.00_);[RED]&quot;($&quot;#,##0.00\)"/>
    <numFmt numFmtId="173" formatCode="[$-409]m/d/yyyy"/>
    <numFmt numFmtId="174" formatCode="0"/>
    <numFmt numFmtId="175" formatCode="0.00%"/>
    <numFmt numFmtId="176" formatCode="[$-409]m/d/yyyy\ h:mm"/>
    <numFmt numFmtId="177" formatCode="0.00"/>
    <numFmt numFmtId="178" formatCode="\$#,##0.0000000_);[RED]&quot;($&quot;#,##0.0000000\)"/>
    <numFmt numFmtId="179" formatCode="[$-409]mmm\-yy"/>
    <numFmt numFmtId="180" formatCode="0.0000"/>
    <numFmt numFmtId="181" formatCode="0.0%"/>
    <numFmt numFmtId="182" formatCode="0.000000000%"/>
    <numFmt numFmtId="183" formatCode="#,##0.0000_);\(#,##0.0000\)"/>
    <numFmt numFmtId="184" formatCode="dd\-mmm\-yy_);[RED]dd\-mmm\-yy_)"/>
    <numFmt numFmtId="185" formatCode="mmm\-yy_)"/>
    <numFmt numFmtId="186" formatCode="[$-409]#,##0.00_);\(#,##0.00\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u val="single"/>
      <sz val="16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8"/>
      <color rgb="FF0000FF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b val="true"/>
      <sz val="12"/>
      <color rgb="FF000000"/>
      <name val="Arial"/>
      <family val="2"/>
    </font>
    <font>
      <b val="true"/>
      <sz val="7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00"/>
      <name val="Arial"/>
      <family val="2"/>
    </font>
    <font>
      <sz val="8"/>
      <color rgb="FF0000FF"/>
      <name val="Arial"/>
      <family val="2"/>
    </font>
    <font>
      <b val="true"/>
      <sz val="8"/>
      <color rgb="FF333333"/>
      <name val="Arial"/>
      <family val="2"/>
    </font>
    <font>
      <b val="true"/>
      <sz val="8"/>
      <color rgb="FFFF000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0"/>
    </font>
    <font>
      <sz val="10"/>
      <color rgb="FF000000"/>
      <name val="Courier New"/>
      <family val="0"/>
    </font>
    <font>
      <sz val="10"/>
      <color rgb="FF000000"/>
      <name val="Courier New"/>
      <family val="3"/>
    </font>
  </fonts>
  <fills count="10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8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8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5" fillId="8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9" fillId="9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1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5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4" fontId="22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2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checked="Checked" autoLine="false" print="true" fmlaLink="Calculation!$Q$13" lockText="1" noThreeD="1"/>
</file>

<file path=xl/ctrlProps/ctrlProps11.xml><?xml version="1.0" encoding="utf-8"?>
<formControlPr xmlns="http://schemas.microsoft.com/office/spreadsheetml/2009/9/main" objectType="CheckBox" checked="Checked" autoLine="false" print="true" fmlaLink="Calculation!$Q$14" lockText="1" noThreeD="1"/>
</file>

<file path=xl/ctrlProps/ctrlProps12.xml><?xml version="1.0" encoding="utf-8"?>
<formControlPr xmlns="http://schemas.microsoft.com/office/spreadsheetml/2009/9/main" objectType="CheckBox" checked="Checked" autoLine="false" print="true" fmlaLink="Calculation!$Q$15" lockText="1" noThreeD="1"/>
</file>

<file path=xl/ctrlProps/ctrlProps13.xml><?xml version="1.0" encoding="utf-8"?>
<formControlPr xmlns="http://schemas.microsoft.com/office/spreadsheetml/2009/9/main" objectType="CheckBox" checked="Checked" autoLine="false" print="true" fmlaLink="Calculation!$Q$16" lockText="1" noThreeD="1"/>
</file>

<file path=xl/ctrlProps/ctrlProps14.xml><?xml version="1.0" encoding="utf-8"?>
<formControlPr xmlns="http://schemas.microsoft.com/office/spreadsheetml/2009/9/main" objectType="CheckBox" checked="Checked" autoLine="false" print="true" fmlaLink="Calculation!$Q$17" lockText="1" noThreeD="1"/>
</file>

<file path=xl/ctrlProps/ctrlProps15.xml><?xml version="1.0" encoding="utf-8"?>
<formControlPr xmlns="http://schemas.microsoft.com/office/spreadsheetml/2009/9/main" objectType="CheckBox" checked="Checked" autoLine="false" print="true" fmlaLink="Calculation!$Q$10" lockText="1" noThreeD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CheckBox" checked="Checked" autoLine="false" print="true" fmlaLink="Calculation!$Q$21" lockText="1" noThreeD="1"/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CheckBox" checked="Checked" autoLine="false" print="false" fmlaLink="Calculation!$Q$6" lockText="1" noThreeD="1"/>
</file>

<file path=xl/ctrlProps/ctrlProps5.xml><?xml version="1.0" encoding="utf-8"?>
<formControlPr xmlns="http://schemas.microsoft.com/office/spreadsheetml/2009/9/main" objectType="CheckBox" checked="Checked" autoLine="false" print="true" fmlaLink="Calculation!$Q$7" lockText="1" noThreeD="1"/>
</file>

<file path=xl/ctrlProps/ctrlProps6.xml><?xml version="1.0" encoding="utf-8"?>
<formControlPr xmlns="http://schemas.microsoft.com/office/spreadsheetml/2009/9/main" objectType="CheckBox" checked="Checked" autoLine="false" print="true" fmlaLink="Calculation!$Q$8" lockText="1" noThreeD="1"/>
</file>

<file path=xl/ctrlProps/ctrlProps7.xml><?xml version="1.0" encoding="utf-8"?>
<formControlPr xmlns="http://schemas.microsoft.com/office/spreadsheetml/2009/9/main" objectType="CheckBox" checked="Checked" autoLine="false" print="true" fmlaLink="Calculation!$Q$9" lockText="1" noThreeD="1"/>
</file>

<file path=xl/ctrlProps/ctrlProps8.xml><?xml version="1.0" encoding="utf-8"?>
<formControlPr xmlns="http://schemas.microsoft.com/office/spreadsheetml/2009/9/main" objectType="CheckBox" checked="Checked" autoLine="false" print="true" fmlaLink="Calculation!$Q$11" lockText="1" noThreeD="1"/>
</file>

<file path=xl/ctrlProps/ctrlProps9.xml><?xml version="1.0" encoding="utf-8"?>
<formControlPr xmlns="http://schemas.microsoft.com/office/spreadsheetml/2009/9/main" objectType="CheckBox" checked="Checked" autoLine="false" print="true" fmlaLink="Calculation!$Q$12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684000</xdr:colOff>
          <xdr:row>6</xdr:row>
          <xdr:rowOff>152280</xdr:rowOff>
        </xdr:from>
        <xdr:to>
          <xdr:col>8</xdr:col>
          <xdr:colOff>433440</xdr:colOff>
          <xdr:row>10</xdr:row>
          <xdr:rowOff>47520</xdr:rowOff>
        </xdr:to>
        <xdr:sp>
          <xdr:nvSpPr>
            <xdr:cNvPr id="1001" name="Button 8" descr="One valu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One value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1549800</xdr:colOff>
          <xdr:row>12</xdr:row>
          <xdr:rowOff>95400</xdr:rowOff>
        </xdr:from>
        <xdr:to>
          <xdr:col>3</xdr:col>
          <xdr:colOff>360</xdr:colOff>
          <xdr:row>14</xdr:row>
          <xdr:rowOff>9360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20160</xdr:colOff>
          <xdr:row>12</xdr:row>
          <xdr:rowOff>95400</xdr:rowOff>
        </xdr:from>
        <xdr:to>
          <xdr:col>5</xdr:col>
          <xdr:colOff>-631800</xdr:colOff>
          <xdr:row>14</xdr:row>
          <xdr:rowOff>9360</xdr:rowOff>
        </xdr:to>
        <xdr:sp>
          <xdr:nvSpPr>
            <xdr:cNvPr id="0" name="Drop Down 3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9360</xdr:rowOff>
        </xdr:from>
        <xdr:to>
          <xdr:col>4</xdr:col>
          <xdr:colOff>132480</xdr:colOff>
          <xdr:row>24</xdr:row>
          <xdr:rowOff>66240</xdr:rowOff>
        </xdr:to>
        <xdr:sp>
          <xdr:nvSpPr>
            <xdr:cNvPr id="0" name="Drop Down 3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1549800</xdr:colOff>
          <xdr:row>15</xdr:row>
          <xdr:rowOff>19080</xdr:rowOff>
        </xdr:from>
        <xdr:to>
          <xdr:col>3</xdr:col>
          <xdr:colOff>360</xdr:colOff>
          <xdr:row>16</xdr:row>
          <xdr:rowOff>76320</xdr:rowOff>
        </xdr:to>
        <xdr:sp>
          <xdr:nvSpPr>
            <xdr:cNvPr id="0" name="Drop Down 3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1549800</xdr:colOff>
          <xdr:row>17</xdr:row>
          <xdr:rowOff>0</xdr:rowOff>
        </xdr:from>
        <xdr:to>
          <xdr:col>3</xdr:col>
          <xdr:colOff>360</xdr:colOff>
          <xdr:row>18</xdr:row>
          <xdr:rowOff>56880</xdr:rowOff>
        </xdr:to>
        <xdr:sp>
          <xdr:nvSpPr>
            <xdr:cNvPr id="0" name="Drop Down 4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1549800</xdr:colOff>
          <xdr:row>11</xdr:row>
          <xdr:rowOff>9720</xdr:rowOff>
        </xdr:from>
        <xdr:to>
          <xdr:col>3</xdr:col>
          <xdr:colOff>360</xdr:colOff>
          <xdr:row>12</xdr:row>
          <xdr:rowOff>66600</xdr:rowOff>
        </xdr:to>
        <xdr:sp>
          <xdr:nvSpPr>
            <xdr:cNvPr id="0" name="Drop Down 4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30600</xdr:colOff>
          <xdr:row>15</xdr:row>
          <xdr:rowOff>19080</xdr:rowOff>
        </xdr:from>
        <xdr:to>
          <xdr:col>6</xdr:col>
          <xdr:colOff>-29880</xdr:colOff>
          <xdr:row>16</xdr:row>
          <xdr:rowOff>76320</xdr:rowOff>
        </xdr:to>
        <xdr:sp>
          <xdr:nvSpPr>
            <xdr:cNvPr id="0" name="Drop Down 4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30600</xdr:colOff>
          <xdr:row>17</xdr:row>
          <xdr:rowOff>9360</xdr:rowOff>
        </xdr:from>
        <xdr:to>
          <xdr:col>6</xdr:col>
          <xdr:colOff>-19440</xdr:colOff>
          <xdr:row>18</xdr:row>
          <xdr:rowOff>66240</xdr:rowOff>
        </xdr:to>
        <xdr:sp>
          <xdr:nvSpPr>
            <xdr:cNvPr id="0" name="Drop Down 4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4</xdr:row>
          <xdr:rowOff>95400</xdr:rowOff>
        </xdr:from>
        <xdr:to>
          <xdr:col>11</xdr:col>
          <xdr:colOff>-270360</xdr:colOff>
          <xdr:row>6</xdr:row>
          <xdr:rowOff>28440</xdr:rowOff>
        </xdr:to>
        <xdr:sp>
          <xdr:nvSpPr>
            <xdr:cNvPr id="1001" name="Check Box 4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5</xdr:row>
          <xdr:rowOff>114480</xdr:rowOff>
        </xdr:from>
        <xdr:to>
          <xdr:col>11</xdr:col>
          <xdr:colOff>-270360</xdr:colOff>
          <xdr:row>7</xdr:row>
          <xdr:rowOff>47520</xdr:rowOff>
        </xdr:to>
        <xdr:sp>
          <xdr:nvSpPr>
            <xdr:cNvPr id="1002" name="Check Box 4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6</xdr:row>
          <xdr:rowOff>114480</xdr:rowOff>
        </xdr:from>
        <xdr:to>
          <xdr:col>11</xdr:col>
          <xdr:colOff>-270360</xdr:colOff>
          <xdr:row>8</xdr:row>
          <xdr:rowOff>47520</xdr:rowOff>
        </xdr:to>
        <xdr:sp>
          <xdr:nvSpPr>
            <xdr:cNvPr id="1003" name="Check Box 4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7</xdr:row>
          <xdr:rowOff>114480</xdr:rowOff>
        </xdr:from>
        <xdr:to>
          <xdr:col>11</xdr:col>
          <xdr:colOff>-270360</xdr:colOff>
          <xdr:row>9</xdr:row>
          <xdr:rowOff>47160</xdr:rowOff>
        </xdr:to>
        <xdr:sp>
          <xdr:nvSpPr>
            <xdr:cNvPr id="1004" name="Check Box 4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9</xdr:row>
          <xdr:rowOff>114120</xdr:rowOff>
        </xdr:from>
        <xdr:to>
          <xdr:col>11</xdr:col>
          <xdr:colOff>-270360</xdr:colOff>
          <xdr:row>11</xdr:row>
          <xdr:rowOff>47520</xdr:rowOff>
        </xdr:to>
        <xdr:sp>
          <xdr:nvSpPr>
            <xdr:cNvPr id="1005" name="Check Box 4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10</xdr:row>
          <xdr:rowOff>114120</xdr:rowOff>
        </xdr:from>
        <xdr:to>
          <xdr:col>11</xdr:col>
          <xdr:colOff>-270360</xdr:colOff>
          <xdr:row>12</xdr:row>
          <xdr:rowOff>47520</xdr:rowOff>
        </xdr:to>
        <xdr:sp>
          <xdr:nvSpPr>
            <xdr:cNvPr id="1006" name="Check Box 4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11</xdr:row>
          <xdr:rowOff>105120</xdr:rowOff>
        </xdr:from>
        <xdr:to>
          <xdr:col>11</xdr:col>
          <xdr:colOff>-270360</xdr:colOff>
          <xdr:row>13</xdr:row>
          <xdr:rowOff>38160</xdr:rowOff>
        </xdr:to>
        <xdr:sp>
          <xdr:nvSpPr>
            <xdr:cNvPr id="1007" name="Check Box 5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12</xdr:row>
          <xdr:rowOff>95400</xdr:rowOff>
        </xdr:from>
        <xdr:to>
          <xdr:col>11</xdr:col>
          <xdr:colOff>-270360</xdr:colOff>
          <xdr:row>14</xdr:row>
          <xdr:rowOff>28440</xdr:rowOff>
        </xdr:to>
        <xdr:sp>
          <xdr:nvSpPr>
            <xdr:cNvPr id="1008" name="Check Box 5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13</xdr:row>
          <xdr:rowOff>86040</xdr:rowOff>
        </xdr:from>
        <xdr:to>
          <xdr:col>11</xdr:col>
          <xdr:colOff>-240480</xdr:colOff>
          <xdr:row>15</xdr:row>
          <xdr:rowOff>19080</xdr:rowOff>
        </xdr:to>
        <xdr:sp>
          <xdr:nvSpPr>
            <xdr:cNvPr id="1009" name="Check Box 5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14</xdr:row>
          <xdr:rowOff>86040</xdr:rowOff>
        </xdr:from>
        <xdr:to>
          <xdr:col>11</xdr:col>
          <xdr:colOff>-270360</xdr:colOff>
          <xdr:row>16</xdr:row>
          <xdr:rowOff>18720</xdr:rowOff>
        </xdr:to>
        <xdr:sp>
          <xdr:nvSpPr>
            <xdr:cNvPr id="1010" name="Check Box 5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15</xdr:row>
          <xdr:rowOff>86040</xdr:rowOff>
        </xdr:from>
        <xdr:to>
          <xdr:col>11</xdr:col>
          <xdr:colOff>-270360</xdr:colOff>
          <xdr:row>17</xdr:row>
          <xdr:rowOff>18720</xdr:rowOff>
        </xdr:to>
        <xdr:sp>
          <xdr:nvSpPr>
            <xdr:cNvPr id="1011" name="Check Box 5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432720</xdr:colOff>
          <xdr:row>8</xdr:row>
          <xdr:rowOff>114480</xdr:rowOff>
        </xdr:from>
        <xdr:to>
          <xdr:col>11</xdr:col>
          <xdr:colOff>-270360</xdr:colOff>
          <xdr:row>10</xdr:row>
          <xdr:rowOff>47160</xdr:rowOff>
        </xdr:to>
        <xdr:sp>
          <xdr:nvSpPr>
            <xdr:cNvPr id="1012" name="Check Box 5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110880</xdr:colOff>
          <xdr:row>21</xdr:row>
          <xdr:rowOff>123840</xdr:rowOff>
        </xdr:from>
        <xdr:to>
          <xdr:col>9</xdr:col>
          <xdr:colOff>-461520</xdr:colOff>
          <xdr:row>24</xdr:row>
          <xdr:rowOff>9360</xdr:rowOff>
        </xdr:to>
        <xdr:sp>
          <xdr:nvSpPr>
            <xdr:cNvPr id="1013" name="Button 56" descr="Calculate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Calculate!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160920</xdr:colOff>
          <xdr:row>10</xdr:row>
          <xdr:rowOff>114120</xdr:rowOff>
        </xdr:from>
        <xdr:to>
          <xdr:col>6</xdr:col>
          <xdr:colOff>-221040</xdr:colOff>
          <xdr:row>12</xdr:row>
          <xdr:rowOff>47520</xdr:rowOff>
        </xdr:to>
        <xdr:sp>
          <xdr:nvSpPr>
            <xdr:cNvPr id="1014" name="Check Box 5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201240</xdr:colOff>
          <xdr:row>7</xdr:row>
          <xdr:rowOff>123840</xdr:rowOff>
        </xdr:from>
        <xdr:to>
          <xdr:col>9</xdr:col>
          <xdr:colOff>-542160</xdr:colOff>
          <xdr:row>9</xdr:row>
          <xdr:rowOff>37800</xdr:rowOff>
        </xdr:to>
        <xdr:sp>
          <xdr:nvSpPr>
            <xdr:cNvPr id="0" name="Drop Down 5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221760</xdr:colOff>
          <xdr:row>16</xdr:row>
          <xdr:rowOff>47520</xdr:rowOff>
        </xdr:from>
        <xdr:to>
          <xdr:col>9</xdr:col>
          <xdr:colOff>-551880</xdr:colOff>
          <xdr:row>17</xdr:row>
          <xdr:rowOff>104760</xdr:rowOff>
        </xdr:to>
        <xdr:sp>
          <xdr:nvSpPr>
            <xdr:cNvPr id="0" name="Drop Down 5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221760</xdr:colOff>
          <xdr:row>18</xdr:row>
          <xdr:rowOff>95400</xdr:rowOff>
        </xdr:from>
        <xdr:to>
          <xdr:col>9</xdr:col>
          <xdr:colOff>-542160</xdr:colOff>
          <xdr:row>20</xdr:row>
          <xdr:rowOff>9720</xdr:rowOff>
        </xdr:to>
        <xdr:sp>
          <xdr:nvSpPr>
            <xdr:cNvPr id="0" name="Drop Down 6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<Relationship Id="rId4" Type="http://schemas.openxmlformats.org/officeDocument/2006/relationships/ctrlProp" Target="../ctrlProps/ctrlProps5.xml"/><Relationship Id="rId5" Type="http://schemas.openxmlformats.org/officeDocument/2006/relationships/ctrlProp" Target="../ctrlProps/ctrlProps6.xml"/><Relationship Id="rId6" Type="http://schemas.openxmlformats.org/officeDocument/2006/relationships/ctrlProp" Target="../ctrlProps/ctrlProps7.xml"/><Relationship Id="rId7" Type="http://schemas.openxmlformats.org/officeDocument/2006/relationships/ctrlProp" Target="../ctrlProps/ctrlProps8.xml"/><Relationship Id="rId8" Type="http://schemas.openxmlformats.org/officeDocument/2006/relationships/ctrlProp" Target="../ctrlProps/ctrlProps9.xml"/><Relationship Id="rId9" Type="http://schemas.openxmlformats.org/officeDocument/2006/relationships/ctrlProp" Target="../ctrlProps/ctrlProps10.xml"/><Relationship Id="rId10" Type="http://schemas.openxmlformats.org/officeDocument/2006/relationships/ctrlProp" Target="../ctrlProps/ctrlProps11.xml"/><Relationship Id="rId11" Type="http://schemas.openxmlformats.org/officeDocument/2006/relationships/ctrlProp" Target="../ctrlProps/ctrlProps12.xml"/><Relationship Id="rId12" Type="http://schemas.openxmlformats.org/officeDocument/2006/relationships/ctrlProp" Target="../ctrlProps/ctrlProps13.xml"/><Relationship Id="rId13" Type="http://schemas.openxmlformats.org/officeDocument/2006/relationships/ctrlProp" Target="../ctrlProps/ctrlProps14.xml"/><Relationship Id="rId14" Type="http://schemas.openxmlformats.org/officeDocument/2006/relationships/ctrlProp" Target="../ctrlProps/ctrlProps15.xml"/><Relationship Id="rId15" Type="http://schemas.openxmlformats.org/officeDocument/2006/relationships/ctrlProp" Target="../ctrlProps/ctrlProps16.xml"/><Relationship Id="rId16" Type="http://schemas.openxmlformats.org/officeDocument/2006/relationships/ctrlProp" Target="../ctrlProps/ctrlProps1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12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7"/>
    <col collapsed="false" customWidth="false" hidden="false" outlineLevel="0" max="2" min="2" style="1" width="9.14"/>
    <col collapsed="false" customWidth="true" hidden="false" outlineLevel="0" max="3" min="3" style="1" width="2.13"/>
    <col collapsed="false" customWidth="true" hidden="false" outlineLevel="0" max="4" min="4" style="1" width="13.14"/>
    <col collapsed="false" customWidth="false" hidden="false" outlineLevel="0" max="5" min="5" style="1" width="9.14"/>
    <col collapsed="false" customWidth="true" hidden="false" outlineLevel="0" max="6" min="6" style="1" width="9.28"/>
    <col collapsed="false" customWidth="true" hidden="false" outlineLevel="0" max="7" min="7" style="1" width="14.85"/>
    <col collapsed="false" customWidth="true" hidden="false" outlineLevel="0" max="8" min="8" style="1" width="16.13"/>
    <col collapsed="false" customWidth="true" hidden="false" outlineLevel="0" max="9" min="9" style="1" width="14.28"/>
    <col collapsed="false" customWidth="true" hidden="false" outlineLevel="0" max="10" min="10" style="1" width="14.85"/>
    <col collapsed="false" customWidth="true" hidden="false" outlineLevel="0" max="11" min="11" style="1" width="15.85"/>
    <col collapsed="false" customWidth="true" hidden="false" outlineLevel="0" max="12" min="12" style="1" width="14.28"/>
    <col collapsed="false" customWidth="true" hidden="false" outlineLevel="0" max="13" min="13" style="1" width="13.28"/>
    <col collapsed="false" customWidth="true" hidden="false" outlineLevel="0" max="14" min="14" style="1" width="14.85"/>
    <col collapsed="false" customWidth="true" hidden="false" outlineLevel="0" max="15" min="15" style="1" width="14.41"/>
    <col collapsed="false" customWidth="true" hidden="false" outlineLevel="0" max="16" min="16" style="1" width="15.56"/>
    <col collapsed="false" customWidth="true" hidden="false" outlineLevel="0" max="17" min="17" style="1" width="12.28"/>
    <col collapsed="false" customWidth="false" hidden="false" outlineLevel="0" max="24" min="18" style="1" width="9.14"/>
    <col collapsed="false" customWidth="true" hidden="false" outlineLevel="0" max="25" min="25" style="1" width="26.7"/>
    <col collapsed="false" customWidth="false" hidden="false" outlineLevel="0" max="257" min="26" style="1" width="9.14"/>
  </cols>
  <sheetData>
    <row r="2" customFormat="false" ht="12.75" hidden="false" customHeight="false" outlineLevel="0" collapsed="false">
      <c r="B2" s="2"/>
      <c r="C2" s="2"/>
    </row>
    <row r="3" customFormat="false" ht="20.25" hidden="false" customHeight="false" outlineLevel="0" collapsed="false">
      <c r="B3" s="2"/>
      <c r="C3" s="2"/>
      <c r="E3" s="3" t="s">
        <v>0</v>
      </c>
    </row>
    <row r="5" customFormat="false" ht="13.5" hidden="false" customHeight="false" outlineLevel="0" collapsed="false">
      <c r="D5" s="4" t="s">
        <v>1</v>
      </c>
    </row>
    <row r="6" customFormat="false" ht="12.75" hidden="false" customHeight="false" outlineLevel="0" collapsed="false">
      <c r="D6" s="5"/>
      <c r="E6" s="6"/>
      <c r="F6" s="6"/>
      <c r="G6" s="6"/>
      <c r="H6" s="6"/>
      <c r="I6" s="7"/>
    </row>
    <row r="7" customFormat="false" ht="12.75" hidden="false" customHeight="false" outlineLevel="0" collapsed="false">
      <c r="D7" s="8" t="s">
        <v>2</v>
      </c>
      <c r="E7" s="9" t="n">
        <v>0</v>
      </c>
      <c r="F7" s="2"/>
      <c r="G7" s="2"/>
      <c r="H7" s="2"/>
      <c r="I7" s="10"/>
    </row>
    <row r="8" customFormat="false" ht="12.75" hidden="false" customHeight="false" outlineLevel="0" collapsed="false">
      <c r="D8" s="8" t="s">
        <v>3</v>
      </c>
      <c r="E8" s="9" t="n">
        <v>0</v>
      </c>
      <c r="F8" s="2"/>
      <c r="G8" s="2"/>
      <c r="H8" s="2"/>
      <c r="I8" s="10"/>
    </row>
    <row r="9" customFormat="false" ht="12.75" hidden="false" customHeight="false" outlineLevel="0" collapsed="false">
      <c r="D9" s="8"/>
      <c r="E9" s="2"/>
      <c r="F9" s="2"/>
      <c r="G9" s="2"/>
      <c r="H9" s="2"/>
      <c r="I9" s="10"/>
      <c r="K9" s="11"/>
    </row>
    <row r="10" customFormat="false" ht="12.75" hidden="false" customHeight="false" outlineLevel="0" collapsed="false">
      <c r="D10" s="8" t="s">
        <v>4</v>
      </c>
      <c r="E10" s="12" t="n">
        <v>0</v>
      </c>
      <c r="F10" s="2"/>
      <c r="G10" s="2"/>
      <c r="H10" s="2"/>
      <c r="I10" s="10"/>
    </row>
    <row r="11" customFormat="false" ht="12.75" hidden="false" customHeight="false" outlineLevel="0" collapsed="false">
      <c r="D11" s="8" t="s">
        <v>5</v>
      </c>
      <c r="E11" s="12" t="n">
        <v>0</v>
      </c>
      <c r="F11" s="2"/>
      <c r="G11" s="2"/>
      <c r="H11" s="2"/>
      <c r="I11" s="10"/>
    </row>
    <row r="12" customFormat="false" ht="12.75" hidden="false" customHeight="false" outlineLevel="0" collapsed="false">
      <c r="D12" s="8"/>
      <c r="E12" s="2"/>
      <c r="F12" s="2"/>
      <c r="G12" s="2"/>
      <c r="H12" s="2"/>
      <c r="I12" s="10"/>
    </row>
    <row r="13" customFormat="false" ht="12.75" hidden="false" customHeight="false" outlineLevel="0" collapsed="false">
      <c r="D13" s="8" t="s">
        <v>6</v>
      </c>
      <c r="E13" s="12" t="n">
        <v>0.5</v>
      </c>
      <c r="F13" s="2"/>
      <c r="G13" s="2" t="s">
        <v>7</v>
      </c>
      <c r="H13" s="2" t="s">
        <v>8</v>
      </c>
      <c r="I13" s="10" t="s">
        <v>9</v>
      </c>
    </row>
    <row r="14" customFormat="false" ht="13.5" hidden="false" customHeight="false" outlineLevel="0" collapsed="false">
      <c r="D14" s="13" t="s">
        <v>10</v>
      </c>
      <c r="E14" s="14" t="n">
        <v>100</v>
      </c>
      <c r="F14" s="15"/>
      <c r="G14" s="16" t="n">
        <f aca="false">SpreadValue</f>
        <v>148733689.680118</v>
      </c>
      <c r="H14" s="14" t="n">
        <f aca="false">OPtionValue</f>
        <v>9268573.27038233</v>
      </c>
      <c r="I14" s="17" t="n">
        <f aca="false">EmbeddedOptionValue</f>
        <v>15990313.9729703</v>
      </c>
    </row>
    <row r="15" customFormat="false" ht="12.75" hidden="false" customHeight="false" outlineLevel="0" collapsed="false">
      <c r="Y15" s="18" t="s">
        <v>11</v>
      </c>
      <c r="Z15" s="18" t="s">
        <v>12</v>
      </c>
    </row>
    <row r="16" customFormat="false" ht="12.75" hidden="false" customHeight="false" outlineLevel="0" collapsed="false">
      <c r="A16" s="19" t="s">
        <v>2</v>
      </c>
      <c r="B16" s="19" t="s">
        <v>3</v>
      </c>
      <c r="C16" s="19"/>
      <c r="D16" s="19" t="s">
        <v>4</v>
      </c>
      <c r="E16" s="19" t="s">
        <v>5</v>
      </c>
      <c r="G16" s="19" t="s">
        <v>8</v>
      </c>
      <c r="H16" s="19" t="s">
        <v>13</v>
      </c>
      <c r="I16" s="19" t="s">
        <v>14</v>
      </c>
      <c r="J16" s="19" t="s">
        <v>15</v>
      </c>
      <c r="L16" s="19" t="s">
        <v>16</v>
      </c>
      <c r="M16" s="19" t="s">
        <v>17</v>
      </c>
      <c r="N16" s="19" t="s">
        <v>18</v>
      </c>
      <c r="O16" s="19" t="s">
        <v>19</v>
      </c>
      <c r="P16" s="19" t="s">
        <v>10</v>
      </c>
      <c r="Q16" s="19" t="s">
        <v>20</v>
      </c>
      <c r="Y16" s="18" t="s">
        <v>19</v>
      </c>
      <c r="Z16" s="18" t="s">
        <v>21</v>
      </c>
    </row>
    <row r="17" customFormat="false" ht="12.75" hidden="false" customHeight="false" outlineLevel="0" collapsed="false">
      <c r="A17" s="20"/>
      <c r="B17" s="20"/>
      <c r="C17" s="20"/>
      <c r="D17" s="20"/>
      <c r="E17" s="20"/>
      <c r="F17" s="20"/>
      <c r="G17" s="21"/>
      <c r="H17" s="20"/>
      <c r="I17" s="21"/>
      <c r="J17" s="21"/>
      <c r="K17" s="20"/>
      <c r="L17" s="22" t="n">
        <f aca="false">PostedPowerDate</f>
        <v>36594</v>
      </c>
      <c r="M17" s="22" t="n">
        <f aca="false">PostedFuelDate</f>
        <v>36598</v>
      </c>
      <c r="N17" s="22" t="n">
        <f aca="false">postedIrdt1</f>
        <v>36594</v>
      </c>
      <c r="O17" s="23"/>
      <c r="P17" s="24" t="n">
        <f aca="false">Calculation!$I$4</f>
        <v>100</v>
      </c>
      <c r="Q17" s="24" t="n">
        <f aca="false">Data!$Z$8</f>
        <v>118125</v>
      </c>
      <c r="Y17" s="18" t="s">
        <v>22</v>
      </c>
      <c r="Z17" s="18" t="s">
        <v>23</v>
      </c>
    </row>
    <row r="18" customFormat="false" ht="12.75" hidden="false" customHeight="false" outlineLevel="0" collapsed="false">
      <c r="A18" s="25" t="n">
        <v>-10</v>
      </c>
      <c r="B18" s="25" t="n">
        <v>0</v>
      </c>
      <c r="C18" s="20"/>
      <c r="D18" s="26" t="n">
        <v>0</v>
      </c>
      <c r="E18" s="26" t="n">
        <v>0</v>
      </c>
      <c r="F18" s="20"/>
      <c r="G18" s="27" t="n">
        <v>14887228.27</v>
      </c>
      <c r="H18" s="27" t="n">
        <v>104806827.59</v>
      </c>
      <c r="I18" s="27" t="n">
        <v>12102618.76</v>
      </c>
      <c r="J18" s="21" t="n">
        <f aca="false">I18-G18</f>
        <v>-2784609.51</v>
      </c>
      <c r="K18" s="20"/>
      <c r="L18" s="22" t="n">
        <f aca="false">PostedPowerDate</f>
        <v>36594</v>
      </c>
      <c r="M18" s="22" t="n">
        <f aca="false">PostedFuelDate</f>
        <v>36598</v>
      </c>
      <c r="N18" s="22" t="n">
        <f aca="false">postedIrdt1</f>
        <v>36594</v>
      </c>
      <c r="O18" s="23" t="n">
        <v>0.5</v>
      </c>
      <c r="P18" s="24" t="n">
        <f aca="false">Calculation!$I$4</f>
        <v>100</v>
      </c>
      <c r="Q18" s="24" t="n">
        <f aca="false">Data!$Z$8</f>
        <v>118125</v>
      </c>
      <c r="Y18" s="18" t="s">
        <v>24</v>
      </c>
      <c r="Z18" s="18" t="s">
        <v>25</v>
      </c>
    </row>
    <row r="19" customFormat="false" ht="12.75" hidden="false" customHeight="false" outlineLevel="0" collapsed="false">
      <c r="A19" s="25" t="n">
        <v>-5</v>
      </c>
      <c r="B19" s="25" t="n">
        <v>0</v>
      </c>
      <c r="C19" s="20"/>
      <c r="D19" s="26" t="n">
        <v>0</v>
      </c>
      <c r="E19" s="26" t="n">
        <v>0</v>
      </c>
      <c r="F19" s="20"/>
      <c r="G19" s="27" t="n">
        <v>11928820.31</v>
      </c>
      <c r="H19" s="27" t="n">
        <v>124458675.31</v>
      </c>
      <c r="I19" s="27" t="n">
        <v>13945607.67</v>
      </c>
      <c r="J19" s="21" t="n">
        <f aca="false">I19-G19</f>
        <v>2016787.36</v>
      </c>
      <c r="K19" s="20"/>
      <c r="L19" s="22" t="n">
        <f aca="false">PostedPowerDate</f>
        <v>36594</v>
      </c>
      <c r="M19" s="22" t="n">
        <f aca="false">PostedFuelDate</f>
        <v>36598</v>
      </c>
      <c r="N19" s="22" t="n">
        <f aca="false">postedIrdt1</f>
        <v>36594</v>
      </c>
      <c r="O19" s="23" t="n">
        <v>0.5</v>
      </c>
      <c r="P19" s="24" t="n">
        <f aca="false">Calculation!$I$4</f>
        <v>100</v>
      </c>
      <c r="Q19" s="24" t="n">
        <f aca="false">Data!$Z$8</f>
        <v>118125</v>
      </c>
      <c r="Y19" s="18" t="s">
        <v>26</v>
      </c>
      <c r="Z19" s="18" t="s">
        <v>27</v>
      </c>
    </row>
    <row r="20" customFormat="false" ht="12.75" hidden="false" customHeight="false" outlineLevel="0" collapsed="false">
      <c r="A20" s="28" t="n">
        <v>0</v>
      </c>
      <c r="B20" s="28" t="n">
        <v>0</v>
      </c>
      <c r="C20" s="29"/>
      <c r="D20" s="30" t="n">
        <v>0</v>
      </c>
      <c r="E20" s="30" t="n">
        <v>0</v>
      </c>
      <c r="F20" s="29"/>
      <c r="G20" s="31" t="n">
        <v>9268573.27</v>
      </c>
      <c r="H20" s="31" t="n">
        <v>148733689.68</v>
      </c>
      <c r="I20" s="31" t="n">
        <v>15990313.97</v>
      </c>
      <c r="J20" s="31" t="n">
        <f aca="false">I20-G20</f>
        <v>6721740.7</v>
      </c>
      <c r="K20" s="29"/>
      <c r="L20" s="32" t="n">
        <f aca="false">PostedPowerDate</f>
        <v>36594</v>
      </c>
      <c r="M20" s="32" t="n">
        <f aca="false">PostedFuelDate</f>
        <v>36598</v>
      </c>
      <c r="N20" s="32" t="n">
        <f aca="false">postedIrdt1</f>
        <v>36594</v>
      </c>
      <c r="O20" s="33" t="n">
        <v>0.5</v>
      </c>
      <c r="P20" s="34" t="n">
        <f aca="false">Calculation!$I$4</f>
        <v>100</v>
      </c>
      <c r="Q20" s="34" t="n">
        <f aca="false">Data!$Z$8</f>
        <v>118125</v>
      </c>
      <c r="R20" s="29"/>
      <c r="S20" s="29"/>
      <c r="T20" s="29"/>
      <c r="U20" s="29"/>
      <c r="V20" s="29"/>
      <c r="W20" s="29"/>
      <c r="X20" s="29"/>
      <c r="Y20" s="35" t="s">
        <v>20</v>
      </c>
      <c r="Z20" s="35" t="s">
        <v>28</v>
      </c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29"/>
      <c r="DC20" s="29"/>
      <c r="DD20" s="29"/>
      <c r="DE20" s="29"/>
      <c r="DF20" s="29"/>
      <c r="DG20" s="29"/>
      <c r="DH20" s="29"/>
      <c r="DI20" s="29"/>
      <c r="DJ20" s="29"/>
      <c r="DK20" s="29"/>
      <c r="DL20" s="29"/>
      <c r="DM20" s="29"/>
      <c r="DN20" s="29"/>
      <c r="DO20" s="29"/>
      <c r="DP20" s="29"/>
      <c r="DQ20" s="29"/>
      <c r="DR20" s="29"/>
      <c r="DS20" s="29"/>
      <c r="DT20" s="29"/>
      <c r="DU20" s="29"/>
      <c r="DV20" s="29"/>
      <c r="DW20" s="29"/>
      <c r="DX20" s="29"/>
      <c r="DY20" s="29"/>
      <c r="DZ20" s="29"/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N20" s="29"/>
      <c r="EO20" s="29"/>
      <c r="EP20" s="29"/>
      <c r="EQ20" s="29"/>
      <c r="ER20" s="29"/>
      <c r="ES20" s="29"/>
      <c r="ET20" s="29"/>
      <c r="EU20" s="29"/>
      <c r="EV20" s="29"/>
      <c r="EW20" s="29"/>
      <c r="EX20" s="29"/>
      <c r="EY20" s="29"/>
      <c r="EZ20" s="29"/>
      <c r="FA20" s="29"/>
      <c r="FB20" s="29"/>
      <c r="FC20" s="29"/>
      <c r="FD20" s="29"/>
      <c r="FE20" s="29"/>
      <c r="FF20" s="29"/>
      <c r="FG20" s="29"/>
      <c r="FH20" s="29"/>
      <c r="FI20" s="29"/>
      <c r="FJ20" s="29"/>
      <c r="FK20" s="29"/>
      <c r="FL20" s="29"/>
      <c r="FM20" s="29"/>
      <c r="FN20" s="29"/>
      <c r="FO20" s="29"/>
      <c r="FP20" s="29"/>
      <c r="FQ20" s="29"/>
      <c r="FR20" s="29"/>
      <c r="FS20" s="29"/>
      <c r="FT20" s="29"/>
      <c r="FU20" s="29"/>
      <c r="FV20" s="29"/>
      <c r="FW20" s="29"/>
      <c r="FX20" s="29"/>
      <c r="FY20" s="29"/>
      <c r="FZ20" s="29"/>
      <c r="GA20" s="29"/>
      <c r="GB20" s="29"/>
      <c r="GC20" s="29"/>
      <c r="GD20" s="29"/>
      <c r="GE20" s="29"/>
      <c r="GF20" s="29"/>
      <c r="GG20" s="29"/>
      <c r="GH20" s="29"/>
      <c r="GI20" s="29"/>
      <c r="GJ20" s="29"/>
      <c r="GK20" s="29"/>
      <c r="GL20" s="29"/>
      <c r="GM20" s="29"/>
      <c r="GN20" s="29"/>
      <c r="GO20" s="29"/>
      <c r="GP20" s="29"/>
      <c r="GQ20" s="29"/>
      <c r="GR20" s="29"/>
      <c r="GS20" s="29"/>
      <c r="GT20" s="29"/>
      <c r="GU20" s="29"/>
      <c r="GV20" s="29"/>
      <c r="GW20" s="29"/>
      <c r="GX20" s="29"/>
      <c r="GY20" s="29"/>
      <c r="GZ20" s="29"/>
      <c r="HA20" s="29"/>
      <c r="HB20" s="29"/>
      <c r="HC20" s="29"/>
      <c r="HD20" s="29"/>
      <c r="HE20" s="29"/>
      <c r="HF20" s="29"/>
      <c r="HG20" s="29"/>
      <c r="HH20" s="29"/>
      <c r="HI20" s="29"/>
      <c r="HJ20" s="29"/>
      <c r="HK20" s="29"/>
      <c r="HL20" s="29"/>
      <c r="HM20" s="29"/>
      <c r="HN20" s="29"/>
      <c r="HO20" s="29"/>
      <c r="HP20" s="29"/>
      <c r="HQ20" s="29"/>
      <c r="HR20" s="29"/>
      <c r="HS20" s="29"/>
      <c r="HT20" s="29"/>
      <c r="HU20" s="29"/>
      <c r="HV20" s="29"/>
      <c r="HW20" s="29"/>
      <c r="HX20" s="29"/>
      <c r="HY20" s="29"/>
      <c r="HZ20" s="29"/>
      <c r="IA20" s="29"/>
      <c r="IB20" s="29"/>
      <c r="IC20" s="29"/>
      <c r="ID20" s="29"/>
      <c r="IE20" s="29"/>
      <c r="IF20" s="29"/>
      <c r="IG20" s="29"/>
      <c r="IH20" s="29"/>
      <c r="II20" s="29"/>
      <c r="IJ20" s="29"/>
      <c r="IK20" s="29"/>
      <c r="IL20" s="29"/>
      <c r="IM20" s="29"/>
      <c r="IN20" s="29"/>
      <c r="IO20" s="29"/>
      <c r="IP20" s="29"/>
      <c r="IQ20" s="29"/>
      <c r="IR20" s="29"/>
      <c r="IS20" s="29"/>
      <c r="IT20" s="29"/>
      <c r="IU20" s="29"/>
      <c r="IV20" s="29"/>
      <c r="IW20" s="29"/>
    </row>
    <row r="21" customFormat="false" ht="12.75" hidden="false" customHeight="false" outlineLevel="0" collapsed="false">
      <c r="A21" s="25" t="n">
        <v>5</v>
      </c>
      <c r="B21" s="25" t="n">
        <v>0</v>
      </c>
      <c r="C21" s="20"/>
      <c r="D21" s="26" t="n">
        <v>0</v>
      </c>
      <c r="E21" s="26" t="n">
        <v>0</v>
      </c>
      <c r="F21" s="20"/>
      <c r="G21" s="27" t="n">
        <v>6874611.65</v>
      </c>
      <c r="H21" s="27" t="n">
        <v>178259844.16</v>
      </c>
      <c r="I21" s="27" t="n">
        <v>18288354.12</v>
      </c>
      <c r="J21" s="21" t="n">
        <f aca="false">I21-G21</f>
        <v>11413742.47</v>
      </c>
      <c r="K21" s="20"/>
      <c r="L21" s="22" t="n">
        <f aca="false">PostedPowerDate</f>
        <v>36594</v>
      </c>
      <c r="M21" s="22" t="n">
        <f aca="false">PostedFuelDate</f>
        <v>36598</v>
      </c>
      <c r="N21" s="22" t="n">
        <f aca="false">postedIrdt1</f>
        <v>36594</v>
      </c>
      <c r="O21" s="23" t="n">
        <v>0.5</v>
      </c>
      <c r="P21" s="24" t="n">
        <f aca="false">Calculation!$I$4</f>
        <v>100</v>
      </c>
      <c r="Q21" s="24" t="n">
        <f aca="false">Data!$Z$8</f>
        <v>118125</v>
      </c>
      <c r="Y21" s="18" t="s">
        <v>29</v>
      </c>
      <c r="Z21" s="18" t="s">
        <v>30</v>
      </c>
    </row>
    <row r="22" customFormat="false" ht="12.75" hidden="false" customHeight="false" outlineLevel="0" collapsed="false">
      <c r="A22" s="25" t="n">
        <v>10</v>
      </c>
      <c r="B22" s="25" t="n">
        <v>0</v>
      </c>
      <c r="C22" s="20"/>
      <c r="D22" s="26" t="n">
        <v>0</v>
      </c>
      <c r="E22" s="26" t="n">
        <v>0</v>
      </c>
      <c r="F22" s="20"/>
      <c r="G22" s="27" t="n">
        <v>5028659.31</v>
      </c>
      <c r="H22" s="27" t="n">
        <v>213205504.77</v>
      </c>
      <c r="I22" s="27" t="n">
        <v>20896772.85</v>
      </c>
      <c r="J22" s="21" t="n">
        <f aca="false">I22-G22</f>
        <v>15868113.54</v>
      </c>
      <c r="K22" s="20"/>
      <c r="L22" s="22" t="n">
        <f aca="false">PostedPowerDate</f>
        <v>36594</v>
      </c>
      <c r="M22" s="22" t="n">
        <f aca="false">PostedFuelDate</f>
        <v>36598</v>
      </c>
      <c r="N22" s="22" t="n">
        <f aca="false">postedIrdt1</f>
        <v>36594</v>
      </c>
      <c r="O22" s="23" t="n">
        <v>0.5</v>
      </c>
      <c r="P22" s="24" t="n">
        <f aca="false">Calculation!$I$4</f>
        <v>100</v>
      </c>
      <c r="Q22" s="24" t="n">
        <f aca="false">Data!$Z$8</f>
        <v>118125</v>
      </c>
      <c r="Y22" s="18" t="s">
        <v>31</v>
      </c>
      <c r="Z22" s="18" t="s">
        <v>32</v>
      </c>
    </row>
    <row r="23" customFormat="false" ht="12.75" hidden="false" customHeight="false" outlineLevel="0" collapsed="false">
      <c r="A23" s="25" t="n">
        <v>0</v>
      </c>
      <c r="B23" s="25" t="n">
        <v>-3.84</v>
      </c>
      <c r="C23" s="20"/>
      <c r="D23" s="26" t="n">
        <v>0</v>
      </c>
      <c r="E23" s="26" t="n">
        <v>0</v>
      </c>
      <c r="F23" s="20"/>
      <c r="G23" s="36" t="n">
        <v>7908325.15</v>
      </c>
      <c r="H23" s="36" t="n">
        <v>162145977.82</v>
      </c>
      <c r="I23" s="36" t="n">
        <v>15990313.97</v>
      </c>
      <c r="J23" s="21" t="n">
        <f aca="false">I23-G23</f>
        <v>8081988.82</v>
      </c>
      <c r="K23" s="20"/>
      <c r="L23" s="22" t="n">
        <f aca="false">PostedPowerDate</f>
        <v>36594</v>
      </c>
      <c r="M23" s="22" t="n">
        <f aca="false">PostedFuelDate</f>
        <v>36598</v>
      </c>
      <c r="N23" s="22" t="n">
        <f aca="false">postedIrdt1</f>
        <v>36594</v>
      </c>
      <c r="O23" s="23" t="n">
        <v>0.5</v>
      </c>
      <c r="P23" s="24" t="n">
        <f aca="false">Calculation!$I$4</f>
        <v>100</v>
      </c>
      <c r="Q23" s="24" t="n">
        <f aca="false">Data!$Z$8</f>
        <v>118125</v>
      </c>
      <c r="Y23" s="18" t="s">
        <v>33</v>
      </c>
      <c r="Z23" s="18" t="s">
        <v>34</v>
      </c>
    </row>
    <row r="24" customFormat="false" ht="12.75" hidden="false" customHeight="false" outlineLevel="0" collapsed="false">
      <c r="A24" s="25" t="n">
        <v>0</v>
      </c>
      <c r="B24" s="25" t="n">
        <v>-1.92</v>
      </c>
      <c r="C24" s="20"/>
      <c r="D24" s="26" t="n">
        <v>0</v>
      </c>
      <c r="E24" s="26" t="n">
        <v>0</v>
      </c>
      <c r="F24" s="20"/>
      <c r="G24" s="36" t="n">
        <v>8576185.74</v>
      </c>
      <c r="H24" s="36" t="n">
        <v>155219922.99</v>
      </c>
      <c r="I24" s="36" t="n">
        <v>15990313.97</v>
      </c>
      <c r="J24" s="21" t="n">
        <f aca="false">I24-G24</f>
        <v>7414128.23</v>
      </c>
      <c r="K24" s="20"/>
      <c r="L24" s="22" t="n">
        <f aca="false">PostedPowerDate</f>
        <v>36594</v>
      </c>
      <c r="M24" s="22" t="n">
        <f aca="false">PostedFuelDate</f>
        <v>36598</v>
      </c>
      <c r="N24" s="22" t="n">
        <f aca="false">postedIrdt1</f>
        <v>36594</v>
      </c>
      <c r="O24" s="23" t="n">
        <v>0.5</v>
      </c>
      <c r="P24" s="24" t="n">
        <f aca="false">Calculation!$I$4</f>
        <v>100</v>
      </c>
      <c r="Q24" s="24" t="n">
        <f aca="false">Data!$Z$8</f>
        <v>118125</v>
      </c>
      <c r="Y24" s="18" t="s">
        <v>35</v>
      </c>
      <c r="Z24" s="18" t="s">
        <v>36</v>
      </c>
    </row>
    <row r="25" customFormat="false" ht="12.75" hidden="false" customHeight="false" outlineLevel="0" collapsed="false">
      <c r="A25" s="28" t="n">
        <v>0</v>
      </c>
      <c r="B25" s="28" t="n">
        <v>5.32907051820075E-016</v>
      </c>
      <c r="C25" s="29"/>
      <c r="D25" s="30" t="n">
        <v>0</v>
      </c>
      <c r="E25" s="30" t="n">
        <v>0</v>
      </c>
      <c r="F25" s="29"/>
      <c r="G25" s="31" t="n">
        <v>9268573.27</v>
      </c>
      <c r="H25" s="31" t="n">
        <v>148733689.68</v>
      </c>
      <c r="I25" s="31" t="n">
        <v>15990313.97</v>
      </c>
      <c r="J25" s="31" t="n">
        <f aca="false">I25-G25</f>
        <v>6721740.7</v>
      </c>
      <c r="K25" s="29"/>
      <c r="L25" s="32" t="n">
        <f aca="false">PostedPowerDate</f>
        <v>36594</v>
      </c>
      <c r="M25" s="32" t="n">
        <f aca="false">PostedFuelDate</f>
        <v>36598</v>
      </c>
      <c r="N25" s="32" t="n">
        <f aca="false">postedIrdt1</f>
        <v>36594</v>
      </c>
      <c r="O25" s="33" t="n">
        <v>0.5</v>
      </c>
      <c r="P25" s="34" t="n">
        <f aca="false">Calculation!$I$4</f>
        <v>100</v>
      </c>
      <c r="Q25" s="34" t="n">
        <f aca="false">Data!$Z$8</f>
        <v>118125</v>
      </c>
      <c r="R25" s="29"/>
      <c r="S25" s="29"/>
      <c r="T25" s="29"/>
      <c r="U25" s="29"/>
      <c r="V25" s="29"/>
      <c r="W25" s="29"/>
      <c r="X25" s="29"/>
      <c r="Y25" s="35" t="s">
        <v>37</v>
      </c>
      <c r="Z25" s="35" t="s">
        <v>38</v>
      </c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  <c r="EN25" s="29"/>
      <c r="EO25" s="29"/>
      <c r="EP25" s="29"/>
      <c r="EQ25" s="29"/>
      <c r="ER25" s="29"/>
      <c r="ES25" s="29"/>
      <c r="ET25" s="29"/>
      <c r="EU25" s="29"/>
      <c r="EV25" s="29"/>
      <c r="EW25" s="29"/>
      <c r="EX25" s="29"/>
      <c r="EY25" s="29"/>
      <c r="EZ25" s="29"/>
      <c r="FA25" s="29"/>
      <c r="FB25" s="29"/>
      <c r="FC25" s="29"/>
      <c r="FD25" s="29"/>
      <c r="FE25" s="29"/>
      <c r="FF25" s="29"/>
      <c r="FG25" s="29"/>
      <c r="FH25" s="29"/>
      <c r="FI25" s="29"/>
      <c r="FJ25" s="29"/>
      <c r="FK25" s="29"/>
      <c r="FL25" s="29"/>
      <c r="FM25" s="29"/>
      <c r="FN25" s="29"/>
      <c r="FO25" s="29"/>
      <c r="FP25" s="29"/>
      <c r="FQ25" s="29"/>
      <c r="FR25" s="29"/>
      <c r="FS25" s="29"/>
      <c r="FT25" s="29"/>
      <c r="FU25" s="29"/>
      <c r="FV25" s="29"/>
      <c r="FW25" s="29"/>
      <c r="FX25" s="29"/>
      <c r="FY25" s="29"/>
      <c r="FZ25" s="29"/>
      <c r="GA25" s="29"/>
      <c r="GB25" s="29"/>
      <c r="GC25" s="29"/>
      <c r="GD25" s="29"/>
      <c r="GE25" s="29"/>
      <c r="GF25" s="29"/>
      <c r="GG25" s="29"/>
      <c r="GH25" s="29"/>
      <c r="GI25" s="29"/>
      <c r="GJ25" s="29"/>
      <c r="GK25" s="29"/>
      <c r="GL25" s="29"/>
      <c r="GM25" s="29"/>
      <c r="GN25" s="29"/>
      <c r="GO25" s="29"/>
      <c r="GP25" s="29"/>
      <c r="GQ25" s="29"/>
      <c r="GR25" s="29"/>
      <c r="GS25" s="29"/>
      <c r="GT25" s="29"/>
      <c r="GU25" s="29"/>
      <c r="GV25" s="29"/>
      <c r="GW25" s="29"/>
      <c r="GX25" s="29"/>
      <c r="GY25" s="29"/>
      <c r="GZ25" s="29"/>
      <c r="HA25" s="29"/>
      <c r="HB25" s="29"/>
      <c r="HC25" s="29"/>
      <c r="HD25" s="29"/>
      <c r="HE25" s="29"/>
      <c r="HF25" s="29"/>
      <c r="HG25" s="29"/>
      <c r="HH25" s="29"/>
      <c r="HI25" s="29"/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29"/>
      <c r="HU25" s="29"/>
      <c r="HV25" s="29"/>
      <c r="HW25" s="29"/>
      <c r="HX25" s="29"/>
      <c r="HY25" s="29"/>
      <c r="HZ25" s="29"/>
      <c r="IA25" s="29"/>
      <c r="IB25" s="29"/>
      <c r="IC25" s="29"/>
      <c r="ID25" s="29"/>
      <c r="IE25" s="29"/>
      <c r="IF25" s="29"/>
      <c r="IG25" s="29"/>
      <c r="IH25" s="29"/>
      <c r="II25" s="29"/>
      <c r="IJ25" s="29"/>
      <c r="IK25" s="29"/>
      <c r="IL25" s="29"/>
      <c r="IM25" s="29"/>
      <c r="IN25" s="29"/>
      <c r="IO25" s="29"/>
      <c r="IP25" s="29"/>
      <c r="IQ25" s="29"/>
      <c r="IR25" s="29"/>
      <c r="IS25" s="29"/>
      <c r="IT25" s="29"/>
      <c r="IU25" s="29"/>
      <c r="IV25" s="29"/>
      <c r="IW25" s="29"/>
    </row>
    <row r="26" customFormat="false" ht="12.75" hidden="false" customHeight="false" outlineLevel="0" collapsed="false">
      <c r="A26" s="25" t="n">
        <v>0</v>
      </c>
      <c r="B26" s="25" t="n">
        <v>1.92</v>
      </c>
      <c r="C26" s="20"/>
      <c r="D26" s="26" t="n">
        <v>0</v>
      </c>
      <c r="E26" s="26" t="n">
        <v>0</v>
      </c>
      <c r="F26" s="20"/>
      <c r="G26" s="36" t="n">
        <v>9906651.39</v>
      </c>
      <c r="H26" s="36" t="n">
        <v>142651975.27</v>
      </c>
      <c r="I26" s="36" t="n">
        <v>15990313.97</v>
      </c>
      <c r="J26" s="21" t="n">
        <f aca="false">I26-G26</f>
        <v>6083662.58</v>
      </c>
      <c r="K26" s="20"/>
      <c r="L26" s="22" t="n">
        <f aca="false">PostedPowerDate</f>
        <v>36594</v>
      </c>
      <c r="M26" s="22" t="n">
        <f aca="false">PostedFuelDate</f>
        <v>36598</v>
      </c>
      <c r="N26" s="22" t="n">
        <f aca="false">postedIrdt1</f>
        <v>36594</v>
      </c>
      <c r="O26" s="23" t="n">
        <v>0.5</v>
      </c>
      <c r="P26" s="24" t="n">
        <f aca="false">Calculation!$I$4</f>
        <v>100</v>
      </c>
      <c r="Q26" s="24" t="n">
        <f aca="false">Data!$Z$8</f>
        <v>118125</v>
      </c>
      <c r="Y26" s="18" t="s">
        <v>39</v>
      </c>
      <c r="Z26" s="18" t="s">
        <v>40</v>
      </c>
    </row>
    <row r="27" customFormat="false" ht="12.75" hidden="false" customHeight="false" outlineLevel="0" collapsed="false">
      <c r="A27" s="25" t="n">
        <v>0</v>
      </c>
      <c r="B27" s="25" t="n">
        <v>3.84</v>
      </c>
      <c r="C27" s="20"/>
      <c r="D27" s="26" t="n">
        <v>0</v>
      </c>
      <c r="E27" s="26" t="n">
        <v>0</v>
      </c>
      <c r="F27" s="20"/>
      <c r="G27" s="36" t="n">
        <v>10548482.53</v>
      </c>
      <c r="H27" s="36" t="n">
        <v>136941420.42</v>
      </c>
      <c r="I27" s="36" t="n">
        <v>15990313.97</v>
      </c>
      <c r="J27" s="21" t="n">
        <f aca="false">I27-G27</f>
        <v>5441831.44</v>
      </c>
      <c r="K27" s="20"/>
      <c r="L27" s="22" t="n">
        <f aca="false">PostedPowerDate</f>
        <v>36594</v>
      </c>
      <c r="M27" s="22" t="n">
        <f aca="false">PostedFuelDate</f>
        <v>36598</v>
      </c>
      <c r="N27" s="22" t="n">
        <f aca="false">postedIrdt1</f>
        <v>36594</v>
      </c>
      <c r="O27" s="23" t="n">
        <v>0.5</v>
      </c>
      <c r="P27" s="24" t="n">
        <f aca="false">Calculation!$I$4</f>
        <v>100</v>
      </c>
      <c r="Q27" s="24" t="n">
        <f aca="false">Data!$Z$8</f>
        <v>118125</v>
      </c>
      <c r="Y27" s="18" t="s">
        <v>41</v>
      </c>
      <c r="Z27" s="18" t="s">
        <v>42</v>
      </c>
    </row>
    <row r="28" customFormat="false" ht="12.75" hidden="false" customHeight="false" outlineLevel="0" collapsed="false">
      <c r="A28" s="25" t="n">
        <v>0</v>
      </c>
      <c r="B28" s="25" t="n">
        <v>0</v>
      </c>
      <c r="C28" s="20"/>
      <c r="D28" s="26" t="n">
        <v>-0.4</v>
      </c>
      <c r="E28" s="26" t="n">
        <v>0</v>
      </c>
      <c r="F28" s="20"/>
      <c r="G28" s="37" t="n">
        <v>6217499.83</v>
      </c>
      <c r="H28" s="37" t="n">
        <v>146612709.43</v>
      </c>
      <c r="I28" s="37" t="n">
        <v>14189947.09</v>
      </c>
      <c r="J28" s="21" t="n">
        <f aca="false">I28-G28</f>
        <v>7972447.26</v>
      </c>
      <c r="K28" s="20"/>
      <c r="L28" s="22" t="n">
        <f aca="false">PostedPowerDate</f>
        <v>36594</v>
      </c>
      <c r="M28" s="22" t="n">
        <f aca="false">PostedFuelDate</f>
        <v>36598</v>
      </c>
      <c r="N28" s="22" t="n">
        <f aca="false">postedIrdt1</f>
        <v>36594</v>
      </c>
      <c r="O28" s="23" t="n">
        <v>0.5</v>
      </c>
      <c r="P28" s="24" t="n">
        <f aca="false">Calculation!$I$4</f>
        <v>100</v>
      </c>
      <c r="Q28" s="24" t="n">
        <f aca="false">Data!$Z$8</f>
        <v>118125</v>
      </c>
      <c r="Y28" s="18" t="s">
        <v>43</v>
      </c>
      <c r="Z28" s="18" t="s">
        <v>44</v>
      </c>
    </row>
    <row r="29" customFormat="false" ht="12.75" hidden="false" customHeight="false" outlineLevel="0" collapsed="false">
      <c r="A29" s="25" t="n">
        <v>0</v>
      </c>
      <c r="B29" s="25" t="n">
        <v>0</v>
      </c>
      <c r="C29" s="20"/>
      <c r="D29" s="26" t="n">
        <v>-0.2</v>
      </c>
      <c r="E29" s="26" t="n">
        <v>0</v>
      </c>
      <c r="F29" s="20"/>
      <c r="G29" s="37" t="n">
        <v>7903952.71</v>
      </c>
      <c r="H29" s="37" t="n">
        <v>146833417.83</v>
      </c>
      <c r="I29" s="37" t="n">
        <v>14957119.63</v>
      </c>
      <c r="J29" s="21" t="n">
        <f aca="false">I29-G29</f>
        <v>7053166.92</v>
      </c>
      <c r="K29" s="20"/>
      <c r="L29" s="22" t="n">
        <f aca="false">PostedPowerDate</f>
        <v>36594</v>
      </c>
      <c r="M29" s="22" t="n">
        <f aca="false">PostedFuelDate</f>
        <v>36598</v>
      </c>
      <c r="N29" s="22" t="n">
        <f aca="false">postedIrdt1</f>
        <v>36594</v>
      </c>
      <c r="O29" s="23" t="n">
        <v>0.5</v>
      </c>
      <c r="P29" s="24" t="n">
        <f aca="false">Calculation!$I$4</f>
        <v>100</v>
      </c>
      <c r="Q29" s="24" t="n">
        <f aca="false">Data!$Z$8</f>
        <v>118125</v>
      </c>
      <c r="Y29" s="18" t="s">
        <v>45</v>
      </c>
      <c r="Z29" s="18" t="s">
        <v>46</v>
      </c>
    </row>
    <row r="30" customFormat="false" ht="12.75" hidden="false" customHeight="false" outlineLevel="0" collapsed="false">
      <c r="A30" s="28" t="n">
        <v>0</v>
      </c>
      <c r="B30" s="28" t="n">
        <v>0</v>
      </c>
      <c r="C30" s="29"/>
      <c r="D30" s="30" t="n">
        <v>5.55111512312578E-017</v>
      </c>
      <c r="E30" s="30" t="n">
        <v>0</v>
      </c>
      <c r="F30" s="29"/>
      <c r="G30" s="31" t="n">
        <v>9268573.27</v>
      </c>
      <c r="H30" s="31" t="n">
        <v>148733689.68</v>
      </c>
      <c r="I30" s="31" t="n">
        <v>15990313.97</v>
      </c>
      <c r="J30" s="31" t="n">
        <f aca="false">I30-G30</f>
        <v>6721740.7</v>
      </c>
      <c r="K30" s="29"/>
      <c r="L30" s="32" t="n">
        <f aca="false">PostedPowerDate</f>
        <v>36594</v>
      </c>
      <c r="M30" s="32" t="n">
        <f aca="false">PostedFuelDate</f>
        <v>36598</v>
      </c>
      <c r="N30" s="32" t="n">
        <f aca="false">postedIrdt1</f>
        <v>36594</v>
      </c>
      <c r="O30" s="33" t="n">
        <v>0.5</v>
      </c>
      <c r="P30" s="34" t="n">
        <f aca="false">Calculation!$I$4</f>
        <v>100</v>
      </c>
      <c r="Q30" s="34" t="n">
        <f aca="false">Data!$Z$8</f>
        <v>118125</v>
      </c>
      <c r="R30" s="29"/>
      <c r="S30" s="29"/>
      <c r="T30" s="29"/>
      <c r="U30" s="29"/>
      <c r="V30" s="29"/>
      <c r="W30" s="29"/>
      <c r="X30" s="29"/>
      <c r="Y30" s="35" t="s">
        <v>47</v>
      </c>
      <c r="Z30" s="35" t="s">
        <v>48</v>
      </c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  <c r="EW30" s="29"/>
      <c r="EX30" s="29"/>
      <c r="EY30" s="29"/>
      <c r="EZ30" s="29"/>
      <c r="FA30" s="29"/>
      <c r="FB30" s="29"/>
      <c r="FC30" s="29"/>
      <c r="FD30" s="29"/>
      <c r="FE30" s="29"/>
      <c r="FF30" s="29"/>
      <c r="FG30" s="29"/>
      <c r="FH30" s="29"/>
      <c r="FI30" s="29"/>
      <c r="FJ30" s="29"/>
      <c r="FK30" s="29"/>
      <c r="FL30" s="29"/>
      <c r="FM30" s="29"/>
      <c r="FN30" s="29"/>
      <c r="FO30" s="29"/>
      <c r="FP30" s="29"/>
      <c r="FQ30" s="29"/>
      <c r="FR30" s="29"/>
      <c r="FS30" s="29"/>
      <c r="FT30" s="29"/>
      <c r="FU30" s="29"/>
      <c r="FV30" s="29"/>
      <c r="FW30" s="29"/>
      <c r="FX30" s="29"/>
      <c r="FY30" s="29"/>
      <c r="FZ30" s="29"/>
      <c r="GA30" s="29"/>
      <c r="GB30" s="29"/>
      <c r="GC30" s="29"/>
      <c r="GD30" s="29"/>
      <c r="GE30" s="29"/>
      <c r="GF30" s="29"/>
      <c r="GG30" s="29"/>
      <c r="GH30" s="29"/>
      <c r="GI30" s="29"/>
      <c r="GJ30" s="29"/>
      <c r="GK30" s="29"/>
      <c r="GL30" s="29"/>
      <c r="GM30" s="29"/>
      <c r="GN30" s="29"/>
      <c r="GO30" s="29"/>
      <c r="GP30" s="29"/>
      <c r="GQ30" s="29"/>
      <c r="GR30" s="29"/>
      <c r="GS30" s="29"/>
      <c r="GT30" s="29"/>
      <c r="GU30" s="29"/>
      <c r="GV30" s="29"/>
      <c r="GW30" s="29"/>
      <c r="GX30" s="29"/>
      <c r="GY30" s="29"/>
      <c r="GZ30" s="29"/>
      <c r="HA30" s="29"/>
      <c r="HB30" s="29"/>
      <c r="HC30" s="29"/>
      <c r="HD30" s="29"/>
      <c r="HE30" s="29"/>
      <c r="HF30" s="29"/>
      <c r="HG30" s="29"/>
      <c r="HH30" s="29"/>
      <c r="HI30" s="29"/>
      <c r="HJ30" s="29"/>
      <c r="HK30" s="29"/>
      <c r="HL30" s="29"/>
      <c r="HM30" s="29"/>
      <c r="HN30" s="29"/>
      <c r="HO30" s="29"/>
      <c r="HP30" s="29"/>
      <c r="HQ30" s="29"/>
      <c r="HR30" s="29"/>
      <c r="HS30" s="29"/>
      <c r="HT30" s="29"/>
      <c r="HU30" s="29"/>
      <c r="HV30" s="29"/>
      <c r="HW30" s="29"/>
      <c r="HX30" s="29"/>
      <c r="HY30" s="29"/>
      <c r="HZ30" s="29"/>
      <c r="IA30" s="29"/>
      <c r="IB30" s="29"/>
      <c r="IC30" s="29"/>
      <c r="ID30" s="29"/>
      <c r="IE30" s="29"/>
      <c r="IF30" s="29"/>
      <c r="IG30" s="29"/>
      <c r="IH30" s="29"/>
      <c r="II30" s="29"/>
      <c r="IJ30" s="29"/>
      <c r="IK30" s="29"/>
      <c r="IL30" s="29"/>
      <c r="IM30" s="29"/>
      <c r="IN30" s="29"/>
      <c r="IO30" s="29"/>
      <c r="IP30" s="29"/>
      <c r="IQ30" s="29"/>
      <c r="IR30" s="29"/>
      <c r="IS30" s="29"/>
      <c r="IT30" s="29"/>
      <c r="IU30" s="29"/>
      <c r="IV30" s="29"/>
      <c r="IW30" s="29"/>
    </row>
    <row r="31" customFormat="false" ht="12.75" hidden="false" customHeight="false" outlineLevel="0" collapsed="false">
      <c r="A31" s="25" t="n">
        <v>0</v>
      </c>
      <c r="B31" s="25" t="n">
        <v>0</v>
      </c>
      <c r="C31" s="20"/>
      <c r="D31" s="26" t="n">
        <v>0.2</v>
      </c>
      <c r="E31" s="26" t="n">
        <v>0</v>
      </c>
      <c r="F31" s="20"/>
      <c r="G31" s="37" t="n">
        <v>10212182.95</v>
      </c>
      <c r="H31" s="37" t="n">
        <v>152298163.53</v>
      </c>
      <c r="I31" s="37" t="n">
        <v>17273982.87</v>
      </c>
      <c r="J31" s="21" t="n">
        <f aca="false">I31-G31</f>
        <v>7061799.92</v>
      </c>
      <c r="K31" s="20"/>
      <c r="L31" s="22" t="n">
        <f aca="false">PostedPowerDate</f>
        <v>36594</v>
      </c>
      <c r="M31" s="22" t="n">
        <f aca="false">PostedFuelDate</f>
        <v>36598</v>
      </c>
      <c r="N31" s="22" t="n">
        <f aca="false">postedIrdt1</f>
        <v>36594</v>
      </c>
      <c r="O31" s="23" t="n">
        <v>0.5</v>
      </c>
      <c r="P31" s="24" t="n">
        <f aca="false">Calculation!$I$4</f>
        <v>100</v>
      </c>
      <c r="Q31" s="24" t="n">
        <f aca="false">Data!$Z$8</f>
        <v>118125</v>
      </c>
      <c r="Y31" s="18" t="s">
        <v>49</v>
      </c>
      <c r="Z31" s="18" t="s">
        <v>50</v>
      </c>
    </row>
    <row r="32" customFormat="false" ht="12.75" hidden="false" customHeight="false" outlineLevel="0" collapsed="false">
      <c r="A32" s="25" t="n">
        <v>0</v>
      </c>
      <c r="B32" s="25" t="n">
        <v>0</v>
      </c>
      <c r="C32" s="20"/>
      <c r="D32" s="26" t="n">
        <v>0.4</v>
      </c>
      <c r="E32" s="26" t="n">
        <v>0</v>
      </c>
      <c r="F32" s="20"/>
      <c r="G32" s="37" t="n">
        <v>10894634.84</v>
      </c>
      <c r="H32" s="37" t="n">
        <v>157376554.84</v>
      </c>
      <c r="I32" s="37" t="n">
        <v>18752813.8</v>
      </c>
      <c r="J32" s="21" t="n">
        <f aca="false">I32-G32</f>
        <v>7858178.96</v>
      </c>
      <c r="K32" s="20"/>
      <c r="L32" s="22" t="n">
        <f aca="false">PostedPowerDate</f>
        <v>36594</v>
      </c>
      <c r="M32" s="22" t="n">
        <f aca="false">PostedFuelDate</f>
        <v>36598</v>
      </c>
      <c r="N32" s="22" t="n">
        <f aca="false">postedIrdt1</f>
        <v>36594</v>
      </c>
      <c r="O32" s="23" t="n">
        <v>0.5</v>
      </c>
      <c r="P32" s="24" t="n">
        <f aca="false">Calculation!$I$4</f>
        <v>100</v>
      </c>
      <c r="Q32" s="24" t="n">
        <f aca="false">Data!$Z$8</f>
        <v>118125</v>
      </c>
      <c r="Y32" s="18" t="s">
        <v>51</v>
      </c>
      <c r="Z32" s="18" t="s">
        <v>52</v>
      </c>
    </row>
    <row r="33" customFormat="false" ht="12.75" hidden="false" customHeight="false" outlineLevel="0" collapsed="false">
      <c r="A33" s="25" t="n">
        <v>0</v>
      </c>
      <c r="B33" s="25" t="n">
        <v>0</v>
      </c>
      <c r="C33" s="20"/>
      <c r="D33" s="26" t="n">
        <v>0</v>
      </c>
      <c r="E33" s="26" t="n">
        <v>-0.4</v>
      </c>
      <c r="F33" s="20"/>
      <c r="G33" s="38" t="n">
        <v>10795855.59</v>
      </c>
      <c r="H33" s="38" t="n">
        <v>138104662.5</v>
      </c>
      <c r="I33" s="38" t="n">
        <v>15990313.97</v>
      </c>
      <c r="J33" s="21" t="n">
        <f aca="false">I33-G33</f>
        <v>5194458.38</v>
      </c>
      <c r="K33" s="20"/>
      <c r="L33" s="22" t="n">
        <f aca="false">PostedPowerDate</f>
        <v>36594</v>
      </c>
      <c r="M33" s="22" t="n">
        <f aca="false">PostedFuelDate</f>
        <v>36598</v>
      </c>
      <c r="N33" s="22" t="n">
        <f aca="false">postedIrdt1</f>
        <v>36594</v>
      </c>
      <c r="O33" s="23" t="n">
        <v>0.5</v>
      </c>
      <c r="P33" s="24" t="n">
        <f aca="false">Calculation!$I$4</f>
        <v>100</v>
      </c>
      <c r="Q33" s="24" t="n">
        <f aca="false">Data!$Z$8</f>
        <v>118125</v>
      </c>
      <c r="Y33" s="18" t="s">
        <v>53</v>
      </c>
      <c r="Z33" s="18" t="s">
        <v>54</v>
      </c>
    </row>
    <row r="34" customFormat="false" ht="12.75" hidden="false" customHeight="false" outlineLevel="0" collapsed="false">
      <c r="A34" s="25" t="n">
        <v>0</v>
      </c>
      <c r="B34" s="25" t="n">
        <v>0</v>
      </c>
      <c r="C34" s="20"/>
      <c r="D34" s="26" t="n">
        <v>0</v>
      </c>
      <c r="E34" s="26" t="n">
        <v>-0.2</v>
      </c>
      <c r="F34" s="20"/>
      <c r="G34" s="38" t="n">
        <v>10086199.81</v>
      </c>
      <c r="H34" s="38" t="n">
        <v>142139504.3</v>
      </c>
      <c r="I34" s="38" t="n">
        <v>15990313.97</v>
      </c>
      <c r="J34" s="21" t="n">
        <f aca="false">I34-G34</f>
        <v>5904114.16</v>
      </c>
      <c r="K34" s="20"/>
      <c r="L34" s="22" t="n">
        <f aca="false">PostedPowerDate</f>
        <v>36594</v>
      </c>
      <c r="M34" s="22" t="n">
        <f aca="false">PostedFuelDate</f>
        <v>36598</v>
      </c>
      <c r="N34" s="22" t="n">
        <f aca="false">postedIrdt1</f>
        <v>36594</v>
      </c>
      <c r="O34" s="23" t="n">
        <v>0.5</v>
      </c>
      <c r="P34" s="24" t="n">
        <f aca="false">Calculation!$I$4</f>
        <v>100</v>
      </c>
      <c r="Q34" s="24" t="n">
        <f aca="false">Data!$Z$8</f>
        <v>118125</v>
      </c>
      <c r="Y34" s="18" t="s">
        <v>55</v>
      </c>
      <c r="Z34" s="18" t="s">
        <v>56</v>
      </c>
    </row>
    <row r="35" customFormat="false" ht="12.75" hidden="false" customHeight="false" outlineLevel="0" collapsed="false">
      <c r="A35" s="28" t="n">
        <v>0</v>
      </c>
      <c r="B35" s="28" t="n">
        <v>0</v>
      </c>
      <c r="C35" s="29"/>
      <c r="D35" s="30" t="n">
        <v>0</v>
      </c>
      <c r="E35" s="30" t="n">
        <v>5.55111512312578E-017</v>
      </c>
      <c r="F35" s="29"/>
      <c r="G35" s="31" t="n">
        <v>9268573.27</v>
      </c>
      <c r="H35" s="31" t="n">
        <v>148733689.68</v>
      </c>
      <c r="I35" s="31" t="n">
        <v>15990313.97</v>
      </c>
      <c r="J35" s="31" t="n">
        <f aca="false">I35-G35</f>
        <v>6721740.7</v>
      </c>
      <c r="K35" s="29"/>
      <c r="L35" s="32" t="n">
        <f aca="false">PostedPowerDate</f>
        <v>36594</v>
      </c>
      <c r="M35" s="32" t="n">
        <f aca="false">PostedFuelDate</f>
        <v>36598</v>
      </c>
      <c r="N35" s="32" t="n">
        <f aca="false">postedIrdt1</f>
        <v>36594</v>
      </c>
      <c r="O35" s="33" t="n">
        <v>0.5</v>
      </c>
      <c r="P35" s="34" t="n">
        <f aca="false">Calculation!$I$4</f>
        <v>100</v>
      </c>
      <c r="Q35" s="34" t="n">
        <f aca="false">Data!$Z$8</f>
        <v>118125</v>
      </c>
      <c r="R35" s="29"/>
      <c r="S35" s="29"/>
      <c r="T35" s="29"/>
      <c r="U35" s="29"/>
      <c r="V35" s="29"/>
      <c r="W35" s="29"/>
      <c r="X35" s="29"/>
      <c r="Y35" s="35" t="s">
        <v>57</v>
      </c>
      <c r="Z35" s="35" t="s">
        <v>58</v>
      </c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29"/>
      <c r="GX35" s="29"/>
      <c r="GY35" s="29"/>
      <c r="GZ35" s="29"/>
      <c r="HA35" s="29"/>
      <c r="HB35" s="29"/>
      <c r="HC35" s="29"/>
      <c r="HD35" s="29"/>
      <c r="HE35" s="29"/>
      <c r="HF35" s="29"/>
      <c r="HG35" s="29"/>
      <c r="HH35" s="29"/>
      <c r="HI35" s="29"/>
      <c r="HJ35" s="29"/>
      <c r="HK35" s="29"/>
      <c r="HL35" s="29"/>
      <c r="HM35" s="29"/>
      <c r="HN35" s="29"/>
      <c r="HO35" s="29"/>
      <c r="HP35" s="29"/>
      <c r="HQ35" s="29"/>
      <c r="HR35" s="29"/>
      <c r="HS35" s="29"/>
      <c r="HT35" s="29"/>
      <c r="HU35" s="29"/>
      <c r="HV35" s="29"/>
      <c r="HW35" s="29"/>
      <c r="HX35" s="29"/>
      <c r="HY35" s="29"/>
      <c r="HZ35" s="29"/>
      <c r="IA35" s="29"/>
      <c r="IB35" s="29"/>
      <c r="IC35" s="29"/>
      <c r="ID35" s="29"/>
      <c r="IE35" s="29"/>
      <c r="IF35" s="29"/>
      <c r="IG35" s="29"/>
      <c r="IH35" s="29"/>
      <c r="II35" s="29"/>
      <c r="IJ35" s="29"/>
      <c r="IK35" s="29"/>
      <c r="IL35" s="29"/>
      <c r="IM35" s="29"/>
      <c r="IN35" s="29"/>
      <c r="IO35" s="29"/>
      <c r="IP35" s="29"/>
      <c r="IQ35" s="29"/>
      <c r="IR35" s="29"/>
      <c r="IS35" s="29"/>
      <c r="IT35" s="29"/>
      <c r="IU35" s="29"/>
      <c r="IV35" s="29"/>
      <c r="IW35" s="29"/>
    </row>
    <row r="36" customFormat="false" ht="12.75" hidden="false" customHeight="false" outlineLevel="0" collapsed="false">
      <c r="A36" s="25" t="n">
        <v>0</v>
      </c>
      <c r="B36" s="25" t="n">
        <v>0</v>
      </c>
      <c r="C36" s="20"/>
      <c r="D36" s="26" t="n">
        <v>0</v>
      </c>
      <c r="E36" s="26" t="n">
        <v>0.2</v>
      </c>
      <c r="F36" s="20"/>
      <c r="G36" s="38" t="n">
        <v>8214099.28</v>
      </c>
      <c r="H36" s="38" t="n">
        <v>157565383.27</v>
      </c>
      <c r="I36" s="38" t="n">
        <v>15990313.97</v>
      </c>
      <c r="J36" s="21" t="n">
        <f aca="false">I36-G36</f>
        <v>7776214.69</v>
      </c>
      <c r="K36" s="20"/>
      <c r="L36" s="22" t="n">
        <f aca="false">PostedPowerDate</f>
        <v>36594</v>
      </c>
      <c r="M36" s="22" t="n">
        <f aca="false">PostedFuelDate</f>
        <v>36598</v>
      </c>
      <c r="N36" s="22" t="n">
        <f aca="false">postedIrdt1</f>
        <v>36594</v>
      </c>
      <c r="O36" s="23" t="n">
        <v>0.5</v>
      </c>
      <c r="P36" s="24" t="n">
        <f aca="false">Calculation!$I$4</f>
        <v>100</v>
      </c>
      <c r="Q36" s="24" t="n">
        <f aca="false">Data!$Z$8</f>
        <v>118125</v>
      </c>
      <c r="Y36" s="18" t="s">
        <v>59</v>
      </c>
      <c r="Z36" s="18" t="s">
        <v>60</v>
      </c>
    </row>
    <row r="37" customFormat="false" ht="12.75" hidden="false" customHeight="false" outlineLevel="0" collapsed="false">
      <c r="A37" s="25" t="n">
        <v>0</v>
      </c>
      <c r="B37" s="25" t="n">
        <v>0</v>
      </c>
      <c r="C37" s="20"/>
      <c r="D37" s="26" t="n">
        <v>0</v>
      </c>
      <c r="E37" s="26" t="n">
        <v>0.4</v>
      </c>
      <c r="F37" s="20"/>
      <c r="G37" s="38" t="n">
        <v>7043710.05</v>
      </c>
      <c r="H37" s="38" t="n">
        <v>168226230.95</v>
      </c>
      <c r="I37" s="38" t="n">
        <v>15990313.97</v>
      </c>
      <c r="J37" s="21" t="n">
        <f aca="false">I37-G37</f>
        <v>8946603.92</v>
      </c>
      <c r="K37" s="20"/>
      <c r="L37" s="22" t="n">
        <f aca="false">PostedPowerDate</f>
        <v>36594</v>
      </c>
      <c r="M37" s="22" t="n">
        <f aca="false">PostedFuelDate</f>
        <v>36598</v>
      </c>
      <c r="N37" s="22" t="n">
        <f aca="false">postedIrdt1</f>
        <v>36594</v>
      </c>
      <c r="O37" s="23" t="n">
        <v>0.5</v>
      </c>
      <c r="P37" s="24" t="n">
        <f aca="false">Calculation!$I$4</f>
        <v>100</v>
      </c>
      <c r="Q37" s="24" t="n">
        <f aca="false">Data!$Z$8</f>
        <v>118125</v>
      </c>
      <c r="Y37" s="18" t="s">
        <v>61</v>
      </c>
      <c r="Z37" s="18" t="s">
        <v>60</v>
      </c>
    </row>
    <row r="38" customFormat="false" ht="12.75" hidden="false" customHeight="false" outlineLevel="0" collapsed="false">
      <c r="A38" s="25" t="n">
        <v>0</v>
      </c>
      <c r="B38" s="25" t="n">
        <v>0</v>
      </c>
      <c r="C38" s="20"/>
      <c r="D38" s="26" t="n">
        <v>0</v>
      </c>
      <c r="E38" s="26" t="n">
        <v>0</v>
      </c>
      <c r="F38" s="20"/>
      <c r="G38" s="21" t="n">
        <v>9010929.28</v>
      </c>
      <c r="H38" s="21" t="n">
        <v>158635726.79</v>
      </c>
      <c r="I38" s="21" t="n">
        <v>15990313.97</v>
      </c>
      <c r="J38" s="21" t="n">
        <f aca="false">I38-G38</f>
        <v>6979384.69</v>
      </c>
      <c r="K38" s="20"/>
      <c r="L38" s="22" t="n">
        <f aca="false">PostedPowerDate</f>
        <v>36594</v>
      </c>
      <c r="M38" s="22" t="n">
        <f aca="false">PostedFuelDate</f>
        <v>36598</v>
      </c>
      <c r="N38" s="22" t="n">
        <f aca="false">postedIrdt1</f>
        <v>36594</v>
      </c>
      <c r="O38" s="23" t="n">
        <v>0.3</v>
      </c>
      <c r="P38" s="24" t="n">
        <f aca="false">Calculation!$I$4</f>
        <v>100</v>
      </c>
      <c r="Q38" s="24" t="n">
        <f aca="false">Data!$Z$8</f>
        <v>118125</v>
      </c>
      <c r="Y38" s="18" t="s">
        <v>62</v>
      </c>
      <c r="Z38" s="18" t="s">
        <v>63</v>
      </c>
    </row>
    <row r="39" customFormat="false" ht="12.75" hidden="false" customHeight="false" outlineLevel="0" collapsed="false">
      <c r="A39" s="25" t="n">
        <v>0</v>
      </c>
      <c r="B39" s="25" t="n">
        <v>0</v>
      </c>
      <c r="C39" s="20"/>
      <c r="D39" s="26" t="n">
        <v>0</v>
      </c>
      <c r="E39" s="26" t="n">
        <v>0</v>
      </c>
      <c r="F39" s="20"/>
      <c r="G39" s="21" t="n">
        <v>9116066.49</v>
      </c>
      <c r="H39" s="21" t="n">
        <v>153751696.65</v>
      </c>
      <c r="I39" s="21" t="n">
        <v>15990313.97</v>
      </c>
      <c r="J39" s="21" t="n">
        <f aca="false">I39-G39</f>
        <v>6874247.48</v>
      </c>
      <c r="K39" s="20"/>
      <c r="L39" s="22" t="n">
        <f aca="false">PostedPowerDate</f>
        <v>36594</v>
      </c>
      <c r="M39" s="22" t="n">
        <f aca="false">PostedFuelDate</f>
        <v>36598</v>
      </c>
      <c r="N39" s="22" t="n">
        <f aca="false">postedIrdt1</f>
        <v>36594</v>
      </c>
      <c r="O39" s="23" t="n">
        <v>0.4</v>
      </c>
      <c r="P39" s="24" t="n">
        <f aca="false">Calculation!$I$4</f>
        <v>100</v>
      </c>
      <c r="Q39" s="24" t="n">
        <f aca="false">Data!$Z$8</f>
        <v>118125</v>
      </c>
      <c r="Y39" s="18" t="s">
        <v>64</v>
      </c>
      <c r="Z39" s="18" t="s">
        <v>65</v>
      </c>
    </row>
    <row r="40" customFormat="false" ht="12.75" hidden="false" customHeight="false" outlineLevel="0" collapsed="false">
      <c r="A40" s="28" t="n">
        <v>0</v>
      </c>
      <c r="B40" s="28" t="n">
        <v>0</v>
      </c>
      <c r="C40" s="29"/>
      <c r="D40" s="30" t="n">
        <v>0</v>
      </c>
      <c r="E40" s="30" t="n">
        <v>0</v>
      </c>
      <c r="F40" s="29"/>
      <c r="G40" s="31" t="n">
        <v>9268573.27</v>
      </c>
      <c r="H40" s="31" t="n">
        <v>148733689.68</v>
      </c>
      <c r="I40" s="31" t="n">
        <v>15990313.97</v>
      </c>
      <c r="J40" s="31" t="n">
        <f aca="false">I40-G40</f>
        <v>6721740.7</v>
      </c>
      <c r="K40" s="29"/>
      <c r="L40" s="32" t="n">
        <f aca="false">PostedPowerDate</f>
        <v>36594</v>
      </c>
      <c r="M40" s="32" t="n">
        <f aca="false">PostedFuelDate</f>
        <v>36598</v>
      </c>
      <c r="N40" s="32" t="n">
        <f aca="false">postedIrdt1</f>
        <v>36594</v>
      </c>
      <c r="O40" s="33" t="n">
        <v>0.5</v>
      </c>
      <c r="P40" s="34" t="n">
        <f aca="false">Calculation!$I$4</f>
        <v>100</v>
      </c>
      <c r="Q40" s="34" t="n">
        <f aca="false">Data!$Z$8</f>
        <v>118125</v>
      </c>
      <c r="R40" s="29"/>
      <c r="S40" s="29"/>
      <c r="T40" s="29"/>
      <c r="U40" s="29"/>
      <c r="V40" s="29"/>
      <c r="W40" s="29"/>
      <c r="X40" s="29"/>
      <c r="Y40" s="35" t="s">
        <v>66</v>
      </c>
      <c r="Z40" s="35" t="s">
        <v>67</v>
      </c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</row>
    <row r="41" customFormat="false" ht="12.75" hidden="false" customHeight="false" outlineLevel="0" collapsed="false">
      <c r="A41" s="25" t="n">
        <v>0</v>
      </c>
      <c r="B41" s="25" t="n">
        <v>0</v>
      </c>
      <c r="C41" s="20"/>
      <c r="D41" s="26" t="n">
        <v>0</v>
      </c>
      <c r="E41" s="26" t="n">
        <v>0</v>
      </c>
      <c r="F41" s="20"/>
      <c r="G41" s="21" t="n">
        <v>9360322.34</v>
      </c>
      <c r="H41" s="21" t="n">
        <v>143589260.27</v>
      </c>
      <c r="I41" s="21" t="n">
        <v>15990313.97</v>
      </c>
      <c r="J41" s="21" t="n">
        <f aca="false">I41-G41</f>
        <v>6629991.63</v>
      </c>
      <c r="K41" s="20"/>
      <c r="L41" s="22" t="n">
        <f aca="false">PostedPowerDate</f>
        <v>36594</v>
      </c>
      <c r="M41" s="22" t="n">
        <f aca="false">PostedFuelDate</f>
        <v>36598</v>
      </c>
      <c r="N41" s="22" t="n">
        <f aca="false">postedIrdt1</f>
        <v>36594</v>
      </c>
      <c r="O41" s="23" t="n">
        <v>0.6</v>
      </c>
      <c r="P41" s="24" t="n">
        <f aca="false">Calculation!$I$4</f>
        <v>100</v>
      </c>
      <c r="Q41" s="24" t="n">
        <f aca="false">Data!$Z$8</f>
        <v>118125</v>
      </c>
      <c r="Y41" s="18" t="s">
        <v>68</v>
      </c>
      <c r="Z41" s="18" t="s">
        <v>69</v>
      </c>
    </row>
    <row r="42" customFormat="false" ht="12.75" hidden="false" customHeight="false" outlineLevel="0" collapsed="false">
      <c r="A42" s="25" t="n">
        <v>0</v>
      </c>
      <c r="B42" s="25" t="n">
        <v>0</v>
      </c>
      <c r="C42" s="20"/>
      <c r="D42" s="26" t="n">
        <v>0</v>
      </c>
      <c r="E42" s="26" t="n">
        <v>0</v>
      </c>
      <c r="F42" s="20"/>
      <c r="G42" s="21" t="n">
        <v>9489572.61</v>
      </c>
      <c r="H42" s="21" t="n">
        <v>138335690.55</v>
      </c>
      <c r="I42" s="21" t="n">
        <v>15990313.97</v>
      </c>
      <c r="J42" s="21" t="n">
        <f aca="false">I42-G42</f>
        <v>6500741.36</v>
      </c>
      <c r="K42" s="20"/>
      <c r="L42" s="22" t="n">
        <f aca="false">PostedPowerDate</f>
        <v>36594</v>
      </c>
      <c r="M42" s="22" t="n">
        <f aca="false">PostedFuelDate</f>
        <v>36598</v>
      </c>
      <c r="N42" s="22" t="n">
        <f aca="false">postedIrdt1</f>
        <v>36594</v>
      </c>
      <c r="O42" s="23" t="n">
        <v>0.7</v>
      </c>
      <c r="P42" s="24" t="n">
        <f aca="false">Calculation!$I$4</f>
        <v>100</v>
      </c>
      <c r="Q42" s="24" t="n">
        <f aca="false">Data!$Z$8</f>
        <v>118125</v>
      </c>
      <c r="Y42" s="18" t="s">
        <v>70</v>
      </c>
      <c r="Z42" s="18" t="s">
        <v>71</v>
      </c>
    </row>
    <row r="43" customFormat="false" ht="12.75" hidden="false" customHeight="false" outlineLevel="0" collapsed="false">
      <c r="A43" s="20"/>
      <c r="B43" s="20"/>
      <c r="C43" s="20"/>
      <c r="D43" s="20"/>
      <c r="E43" s="20"/>
      <c r="F43" s="20"/>
      <c r="G43" s="21"/>
      <c r="H43" s="20"/>
      <c r="I43" s="21"/>
      <c r="J43" s="21"/>
      <c r="K43" s="20"/>
      <c r="L43" s="22" t="n">
        <f aca="false">PostedPowerDate</f>
        <v>36594</v>
      </c>
      <c r="M43" s="22" t="n">
        <f aca="false">PostedFuelDate</f>
        <v>36598</v>
      </c>
      <c r="N43" s="22" t="n">
        <f aca="false">postedIrdt1</f>
        <v>36594</v>
      </c>
      <c r="O43" s="23"/>
      <c r="P43" s="24" t="n">
        <f aca="false">Calculation!$I$4</f>
        <v>100</v>
      </c>
      <c r="Q43" s="24" t="n">
        <f aca="false">Data!$Z$8</f>
        <v>118125</v>
      </c>
      <c r="Y43" s="18" t="s">
        <v>72</v>
      </c>
      <c r="Z43" s="18" t="s">
        <v>73</v>
      </c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1"/>
      <c r="H44" s="20"/>
      <c r="I44" s="21"/>
      <c r="J44" s="21"/>
      <c r="K44" s="20"/>
      <c r="L44" s="22" t="n">
        <f aca="false">PostedPowerDate</f>
        <v>36594</v>
      </c>
      <c r="M44" s="22" t="n">
        <f aca="false">PostedFuelDate</f>
        <v>36598</v>
      </c>
      <c r="N44" s="22" t="n">
        <f aca="false">postedIrdt1</f>
        <v>36594</v>
      </c>
      <c r="O44" s="23"/>
      <c r="P44" s="24" t="n">
        <f aca="false">Calculation!$I$4</f>
        <v>100</v>
      </c>
      <c r="Q44" s="24" t="n">
        <f aca="false">Data!$Z$8</f>
        <v>118125</v>
      </c>
      <c r="Y44" s="18" t="s">
        <v>74</v>
      </c>
      <c r="Z44" s="18" t="s">
        <v>75</v>
      </c>
    </row>
    <row r="45" customFormat="false" ht="12.75" hidden="false" customHeight="false" outlineLevel="0" collapsed="false">
      <c r="A45" s="20"/>
      <c r="B45" s="20"/>
      <c r="C45" s="20"/>
      <c r="D45" s="20"/>
      <c r="E45" s="20"/>
      <c r="F45" s="20"/>
      <c r="G45" s="21"/>
      <c r="H45" s="20"/>
      <c r="I45" s="21"/>
      <c r="J45" s="21"/>
      <c r="K45" s="20"/>
      <c r="L45" s="22" t="n">
        <f aca="false">PostedPowerDate</f>
        <v>36594</v>
      </c>
      <c r="M45" s="22" t="n">
        <f aca="false">PostedFuelDate</f>
        <v>36598</v>
      </c>
      <c r="N45" s="22" t="n">
        <f aca="false">postedIrdt1</f>
        <v>36594</v>
      </c>
      <c r="O45" s="23"/>
      <c r="P45" s="24" t="n">
        <f aca="false">Calculation!$I$4</f>
        <v>100</v>
      </c>
      <c r="Q45" s="24" t="n">
        <f aca="false">Data!$Z$8</f>
        <v>118125</v>
      </c>
      <c r="Y45" s="18" t="s">
        <v>76</v>
      </c>
      <c r="Z45" s="18" t="s">
        <v>77</v>
      </c>
    </row>
    <row r="46" customFormat="false" ht="12.75" hidden="false" customHeight="false" outlineLevel="0" collapsed="false">
      <c r="A46" s="20"/>
      <c r="B46" s="20"/>
      <c r="C46" s="20"/>
      <c r="D46" s="20"/>
      <c r="E46" s="20"/>
      <c r="F46" s="20"/>
      <c r="G46" s="21"/>
      <c r="H46" s="20"/>
      <c r="I46" s="21"/>
      <c r="J46" s="21"/>
      <c r="K46" s="20"/>
      <c r="L46" s="22" t="n">
        <f aca="false">PostedPowerDate</f>
        <v>36594</v>
      </c>
      <c r="M46" s="22" t="n">
        <f aca="false">PostedFuelDate</f>
        <v>36598</v>
      </c>
      <c r="N46" s="22" t="n">
        <f aca="false">postedIrdt1</f>
        <v>36594</v>
      </c>
      <c r="O46" s="23"/>
      <c r="P46" s="24" t="n">
        <f aca="false">Calculation!$I$4</f>
        <v>100</v>
      </c>
      <c r="Q46" s="24" t="n">
        <f aca="false">Data!$Z$8</f>
        <v>118125</v>
      </c>
      <c r="Y46" s="18" t="s">
        <v>78</v>
      </c>
      <c r="Z46" s="18" t="s">
        <v>79</v>
      </c>
    </row>
    <row r="47" customFormat="false" ht="12.75" hidden="false" customHeight="false" outlineLevel="0" collapsed="false">
      <c r="A47" s="20"/>
      <c r="B47" s="20"/>
      <c r="C47" s="20"/>
      <c r="D47" s="20"/>
      <c r="E47" s="20"/>
      <c r="F47" s="20"/>
      <c r="G47" s="21"/>
      <c r="H47" s="20"/>
      <c r="I47" s="21"/>
      <c r="J47" s="21"/>
      <c r="K47" s="20"/>
      <c r="L47" s="22" t="n">
        <f aca="false">PostedPowerDate</f>
        <v>36594</v>
      </c>
      <c r="M47" s="22" t="n">
        <f aca="false">PostedFuelDate</f>
        <v>36598</v>
      </c>
      <c r="N47" s="22" t="n">
        <f aca="false">postedIrdt1</f>
        <v>36594</v>
      </c>
      <c r="O47" s="23"/>
      <c r="P47" s="24" t="n">
        <f aca="false">Calculation!$I$4</f>
        <v>100</v>
      </c>
      <c r="Q47" s="24" t="n">
        <f aca="false">Data!$Z$8</f>
        <v>118125</v>
      </c>
      <c r="Y47" s="18" t="s">
        <v>80</v>
      </c>
      <c r="Z47" s="18" t="s">
        <v>81</v>
      </c>
    </row>
    <row r="48" customFormat="false" ht="12.75" hidden="false" customHeight="false" outlineLevel="0" collapsed="false">
      <c r="A48" s="20"/>
      <c r="B48" s="20"/>
      <c r="C48" s="20"/>
      <c r="D48" s="20"/>
      <c r="E48" s="20"/>
      <c r="F48" s="20"/>
      <c r="G48" s="21"/>
      <c r="H48" s="20"/>
      <c r="I48" s="21"/>
      <c r="J48" s="21"/>
      <c r="K48" s="20"/>
      <c r="L48" s="22" t="n">
        <f aca="false">PostedPowerDate</f>
        <v>36594</v>
      </c>
      <c r="M48" s="22" t="n">
        <f aca="false">PostedFuelDate</f>
        <v>36598</v>
      </c>
      <c r="N48" s="22" t="n">
        <f aca="false">postedIrdt1</f>
        <v>36594</v>
      </c>
      <c r="O48" s="23"/>
      <c r="P48" s="24" t="n">
        <f aca="false">Calculation!$I$4</f>
        <v>100</v>
      </c>
      <c r="Q48" s="24" t="n">
        <f aca="false">Data!$Z$8</f>
        <v>118125</v>
      </c>
      <c r="Y48" s="18" t="s">
        <v>82</v>
      </c>
      <c r="Z48" s="18" t="s">
        <v>83</v>
      </c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1"/>
      <c r="H49" s="20"/>
      <c r="I49" s="21"/>
      <c r="J49" s="21"/>
      <c r="K49" s="20"/>
      <c r="L49" s="22" t="n">
        <f aca="false">PostedPowerDate</f>
        <v>36594</v>
      </c>
      <c r="M49" s="22" t="n">
        <f aca="false">PostedFuelDate</f>
        <v>36598</v>
      </c>
      <c r="N49" s="22" t="n">
        <f aca="false">postedIrdt1</f>
        <v>36594</v>
      </c>
      <c r="O49" s="23"/>
      <c r="P49" s="24" t="n">
        <f aca="false">Calculation!$I$4</f>
        <v>100</v>
      </c>
      <c r="Q49" s="24" t="n">
        <f aca="false">Data!$Z$8</f>
        <v>118125</v>
      </c>
      <c r="Y49" s="18" t="s">
        <v>84</v>
      </c>
      <c r="Z49" s="18" t="s">
        <v>85</v>
      </c>
    </row>
    <row r="50" customFormat="false" ht="12.75" hidden="false" customHeight="false" outlineLevel="0" collapsed="false">
      <c r="A50" s="20"/>
      <c r="B50" s="20"/>
      <c r="C50" s="20"/>
      <c r="D50" s="20"/>
      <c r="E50" s="20"/>
      <c r="F50" s="20"/>
      <c r="G50" s="21"/>
      <c r="H50" s="20"/>
      <c r="I50" s="21"/>
      <c r="J50" s="21"/>
      <c r="K50" s="20"/>
      <c r="L50" s="22" t="n">
        <f aca="false">PostedPowerDate</f>
        <v>36594</v>
      </c>
      <c r="M50" s="22" t="n">
        <f aca="false">PostedFuelDate</f>
        <v>36598</v>
      </c>
      <c r="N50" s="22" t="n">
        <f aca="false">postedIrdt1</f>
        <v>36594</v>
      </c>
      <c r="O50" s="23"/>
      <c r="P50" s="24" t="n">
        <f aca="false">Calculation!$I$4</f>
        <v>100</v>
      </c>
      <c r="Q50" s="24" t="n">
        <f aca="false">Data!$Z$8</f>
        <v>118125</v>
      </c>
    </row>
    <row r="51" customFormat="false" ht="12.75" hidden="false" customHeight="false" outlineLevel="0" collapsed="false">
      <c r="A51" s="20"/>
      <c r="B51" s="20"/>
      <c r="C51" s="20"/>
      <c r="D51" s="20"/>
      <c r="E51" s="20"/>
      <c r="F51" s="20"/>
      <c r="G51" s="21"/>
      <c r="H51" s="20"/>
      <c r="I51" s="21"/>
      <c r="J51" s="21"/>
      <c r="K51" s="20"/>
      <c r="L51" s="22" t="n">
        <f aca="false">PostedPowerDate</f>
        <v>36594</v>
      </c>
      <c r="M51" s="22" t="n">
        <f aca="false">PostedFuelDate</f>
        <v>36598</v>
      </c>
      <c r="N51" s="22" t="n">
        <f aca="false">postedIrdt1</f>
        <v>36594</v>
      </c>
      <c r="O51" s="23"/>
      <c r="P51" s="24" t="n">
        <f aca="false">Calculation!$I$4</f>
        <v>100</v>
      </c>
      <c r="Q51" s="24" t="n">
        <f aca="false">Data!$Z$8</f>
        <v>118125</v>
      </c>
    </row>
    <row r="52" customFormat="false" ht="12.75" hidden="false" customHeight="false" outlineLevel="0" collapsed="false">
      <c r="A52" s="20"/>
      <c r="B52" s="20"/>
      <c r="C52" s="20"/>
      <c r="D52" s="20"/>
      <c r="E52" s="20"/>
      <c r="F52" s="20"/>
      <c r="G52" s="21"/>
      <c r="H52" s="20"/>
      <c r="I52" s="21"/>
      <c r="J52" s="21"/>
      <c r="K52" s="20"/>
      <c r="L52" s="22" t="n">
        <f aca="false">PostedPowerDate</f>
        <v>36594</v>
      </c>
      <c r="M52" s="22" t="n">
        <f aca="false">PostedFuelDate</f>
        <v>36598</v>
      </c>
      <c r="N52" s="22" t="n">
        <f aca="false">postedIrdt1</f>
        <v>36594</v>
      </c>
      <c r="O52" s="23"/>
      <c r="P52" s="24" t="n">
        <f aca="false">Calculation!$I$4</f>
        <v>100</v>
      </c>
      <c r="Q52" s="24" t="n">
        <f aca="false">Data!$Z$8</f>
        <v>118125</v>
      </c>
    </row>
    <row r="53" customFormat="false" ht="12.75" hidden="false" customHeight="false" outlineLevel="0" collapsed="false">
      <c r="A53" s="20"/>
      <c r="B53" s="20"/>
      <c r="C53" s="20"/>
      <c r="D53" s="20"/>
      <c r="E53" s="20"/>
      <c r="F53" s="20"/>
      <c r="G53" s="21"/>
      <c r="H53" s="20"/>
      <c r="I53" s="21"/>
      <c r="J53" s="21"/>
      <c r="K53" s="20"/>
      <c r="L53" s="22" t="n">
        <f aca="false">PostedPowerDate</f>
        <v>36594</v>
      </c>
      <c r="M53" s="22" t="n">
        <f aca="false">PostedFuelDate</f>
        <v>36598</v>
      </c>
      <c r="N53" s="22" t="n">
        <f aca="false">postedIrdt1</f>
        <v>36594</v>
      </c>
      <c r="O53" s="23"/>
      <c r="P53" s="24" t="n">
        <f aca="false">Calculation!$I$4</f>
        <v>100</v>
      </c>
      <c r="Q53" s="24" t="n">
        <f aca="false">Data!$Z$8</f>
        <v>118125</v>
      </c>
    </row>
    <row r="54" customFormat="false" ht="12.75" hidden="false" customHeight="false" outlineLevel="0" collapsed="false">
      <c r="A54" s="20"/>
      <c r="B54" s="20"/>
      <c r="C54" s="20"/>
      <c r="D54" s="20"/>
      <c r="E54" s="20"/>
      <c r="F54" s="20"/>
      <c r="G54" s="21"/>
      <c r="H54" s="20"/>
      <c r="I54" s="21"/>
      <c r="J54" s="21"/>
      <c r="K54" s="20"/>
      <c r="L54" s="22" t="n">
        <f aca="false">PostedPowerDate</f>
        <v>36594</v>
      </c>
      <c r="M54" s="22" t="n">
        <f aca="false">PostedFuelDate</f>
        <v>36598</v>
      </c>
      <c r="N54" s="22" t="n">
        <f aca="false">postedIrdt1</f>
        <v>36594</v>
      </c>
      <c r="O54" s="23"/>
      <c r="P54" s="24" t="n">
        <f aca="false">Calculation!$I$4</f>
        <v>100</v>
      </c>
      <c r="Q54" s="24" t="n">
        <f aca="false">Data!$Z$8</f>
        <v>118125</v>
      </c>
    </row>
    <row r="55" customFormat="false" ht="12.75" hidden="false" customHeight="false" outlineLevel="0" collapsed="false">
      <c r="A55" s="20"/>
      <c r="B55" s="20"/>
      <c r="C55" s="20"/>
      <c r="D55" s="20"/>
      <c r="E55" s="20"/>
      <c r="F55" s="20"/>
      <c r="G55" s="21"/>
      <c r="H55" s="20"/>
      <c r="I55" s="21"/>
      <c r="J55" s="21"/>
      <c r="K55" s="20"/>
      <c r="L55" s="22" t="n">
        <f aca="false">PostedPowerDate</f>
        <v>36594</v>
      </c>
      <c r="M55" s="22" t="n">
        <f aca="false">PostedFuelDate</f>
        <v>36598</v>
      </c>
      <c r="N55" s="22" t="n">
        <f aca="false">postedIrdt1</f>
        <v>36594</v>
      </c>
      <c r="O55" s="23"/>
      <c r="P55" s="24" t="n">
        <f aca="false">Calculation!$I$4</f>
        <v>100</v>
      </c>
      <c r="Q55" s="24" t="n">
        <f aca="false">Data!$Z$8</f>
        <v>118125</v>
      </c>
    </row>
    <row r="56" customFormat="false" ht="12.75" hidden="false" customHeight="false" outlineLevel="0" collapsed="false">
      <c r="A56" s="20"/>
      <c r="B56" s="20"/>
      <c r="C56" s="20"/>
      <c r="D56" s="20"/>
      <c r="E56" s="20"/>
      <c r="F56" s="20"/>
      <c r="G56" s="21"/>
      <c r="H56" s="20"/>
      <c r="I56" s="21"/>
      <c r="J56" s="21"/>
      <c r="K56" s="20"/>
      <c r="L56" s="22" t="n">
        <f aca="false">PostedPowerDate</f>
        <v>36594</v>
      </c>
      <c r="M56" s="22" t="n">
        <f aca="false">PostedFuelDate</f>
        <v>36598</v>
      </c>
      <c r="N56" s="22" t="n">
        <f aca="false">postedIrdt1</f>
        <v>36594</v>
      </c>
      <c r="O56" s="23"/>
      <c r="P56" s="24" t="n">
        <f aca="false">Calculation!$I$4</f>
        <v>100</v>
      </c>
      <c r="Q56" s="24" t="n">
        <f aca="false">Data!$Z$8</f>
        <v>118125</v>
      </c>
    </row>
    <row r="57" customFormat="false" ht="12.75" hidden="false" customHeight="false" outlineLevel="0" collapsed="false">
      <c r="A57" s="20"/>
      <c r="B57" s="20"/>
      <c r="C57" s="20"/>
      <c r="D57" s="20"/>
      <c r="E57" s="20"/>
      <c r="F57" s="20"/>
      <c r="G57" s="21"/>
      <c r="H57" s="20"/>
      <c r="I57" s="21"/>
      <c r="J57" s="21"/>
      <c r="K57" s="20"/>
      <c r="L57" s="22" t="n">
        <f aca="false">PostedPowerDate</f>
        <v>36594</v>
      </c>
      <c r="M57" s="22" t="n">
        <f aca="false">PostedFuelDate</f>
        <v>36598</v>
      </c>
      <c r="N57" s="22" t="n">
        <f aca="false">postedIrdt1</f>
        <v>36594</v>
      </c>
      <c r="O57" s="23"/>
      <c r="P57" s="24" t="n">
        <f aca="false">Calculation!$I$4</f>
        <v>100</v>
      </c>
      <c r="Q57" s="24" t="n">
        <f aca="false">Data!$Z$8</f>
        <v>118125</v>
      </c>
    </row>
    <row r="58" customFormat="false" ht="12.75" hidden="false" customHeight="false" outlineLevel="0" collapsed="false">
      <c r="A58" s="20"/>
      <c r="B58" s="20"/>
      <c r="C58" s="20"/>
      <c r="D58" s="20"/>
      <c r="E58" s="20"/>
      <c r="F58" s="20"/>
      <c r="G58" s="21"/>
      <c r="H58" s="20"/>
      <c r="I58" s="21"/>
      <c r="J58" s="21"/>
      <c r="K58" s="20"/>
      <c r="L58" s="22" t="n">
        <f aca="false">PostedPowerDate</f>
        <v>36594</v>
      </c>
      <c r="M58" s="22" t="n">
        <f aca="false">PostedFuelDate</f>
        <v>36598</v>
      </c>
      <c r="N58" s="22" t="n">
        <f aca="false">postedIrdt1</f>
        <v>36594</v>
      </c>
      <c r="O58" s="23"/>
      <c r="P58" s="24" t="n">
        <f aca="false">Calculation!$I$4</f>
        <v>100</v>
      </c>
      <c r="Q58" s="24" t="n">
        <f aca="false">Data!$Z$8</f>
        <v>118125</v>
      </c>
    </row>
    <row r="59" customFormat="false" ht="12.75" hidden="false" customHeight="false" outlineLevel="0" collapsed="false">
      <c r="A59" s="20"/>
      <c r="B59" s="20"/>
      <c r="C59" s="20"/>
      <c r="D59" s="20"/>
      <c r="E59" s="20"/>
      <c r="F59" s="20"/>
      <c r="G59" s="21"/>
      <c r="H59" s="20"/>
      <c r="I59" s="21"/>
      <c r="J59" s="21"/>
      <c r="K59" s="20"/>
      <c r="L59" s="22" t="n">
        <f aca="false">PostedPowerDate</f>
        <v>36594</v>
      </c>
      <c r="M59" s="22" t="n">
        <f aca="false">PostedFuelDate</f>
        <v>36598</v>
      </c>
      <c r="N59" s="22" t="n">
        <f aca="false">postedIrdt1</f>
        <v>36594</v>
      </c>
      <c r="O59" s="23"/>
      <c r="P59" s="24" t="n">
        <f aca="false">Calculation!$I$4</f>
        <v>100</v>
      </c>
      <c r="Q59" s="24" t="n">
        <f aca="false">Data!$Z$8</f>
        <v>118125</v>
      </c>
    </row>
    <row r="60" customFormat="false" ht="12.75" hidden="false" customHeight="false" outlineLevel="0" collapsed="false">
      <c r="A60" s="20"/>
      <c r="B60" s="20"/>
      <c r="C60" s="20"/>
      <c r="D60" s="20"/>
      <c r="E60" s="20"/>
      <c r="F60" s="20"/>
      <c r="G60" s="21"/>
      <c r="H60" s="20"/>
      <c r="I60" s="21"/>
      <c r="J60" s="21"/>
      <c r="K60" s="20"/>
      <c r="L60" s="22" t="n">
        <f aca="false">PostedPowerDate</f>
        <v>36594</v>
      </c>
      <c r="M60" s="22" t="n">
        <f aca="false">PostedFuelDate</f>
        <v>36598</v>
      </c>
      <c r="N60" s="22" t="n">
        <f aca="false">postedIrdt1</f>
        <v>36594</v>
      </c>
      <c r="O60" s="23"/>
      <c r="P60" s="24" t="n">
        <f aca="false">Calculation!$I$4</f>
        <v>100</v>
      </c>
      <c r="Q60" s="24" t="n">
        <f aca="false">Data!$Z$8</f>
        <v>118125</v>
      </c>
    </row>
    <row r="61" customFormat="false" ht="12.75" hidden="false" customHeight="false" outlineLevel="0" collapsed="false">
      <c r="A61" s="20"/>
      <c r="B61" s="20"/>
      <c r="C61" s="20"/>
      <c r="D61" s="20"/>
      <c r="E61" s="20"/>
      <c r="F61" s="20"/>
      <c r="G61" s="21"/>
      <c r="H61" s="20"/>
      <c r="I61" s="21"/>
      <c r="J61" s="21"/>
      <c r="K61" s="20"/>
      <c r="L61" s="22" t="n">
        <f aca="false">PostedPowerDate</f>
        <v>36594</v>
      </c>
      <c r="M61" s="22" t="n">
        <f aca="false">PostedFuelDate</f>
        <v>36598</v>
      </c>
      <c r="N61" s="22" t="n">
        <f aca="false">postedIrdt1</f>
        <v>36594</v>
      </c>
      <c r="O61" s="23"/>
      <c r="P61" s="24" t="n">
        <f aca="false">Calculation!$I$4</f>
        <v>100</v>
      </c>
      <c r="Q61" s="24" t="n">
        <f aca="false">Data!$Z$8</f>
        <v>118125</v>
      </c>
    </row>
    <row r="62" customFormat="false" ht="12.75" hidden="false" customHeight="false" outlineLevel="0" collapsed="false">
      <c r="A62" s="20"/>
      <c r="B62" s="20"/>
      <c r="C62" s="20"/>
      <c r="D62" s="20"/>
      <c r="E62" s="20"/>
      <c r="F62" s="20"/>
      <c r="G62" s="21"/>
      <c r="H62" s="20"/>
      <c r="I62" s="21"/>
      <c r="J62" s="21"/>
      <c r="K62" s="20"/>
      <c r="L62" s="22" t="n">
        <f aca="false">PostedPowerDate</f>
        <v>36594</v>
      </c>
      <c r="M62" s="22" t="n">
        <f aca="false">PostedFuelDate</f>
        <v>36598</v>
      </c>
      <c r="N62" s="22" t="n">
        <f aca="false">postedIrdt1</f>
        <v>36594</v>
      </c>
      <c r="O62" s="23"/>
      <c r="P62" s="24" t="n">
        <f aca="false">Calculation!$I$4</f>
        <v>100</v>
      </c>
      <c r="Q62" s="24" t="n">
        <f aca="false">Data!$Z$8</f>
        <v>118125</v>
      </c>
    </row>
    <row r="63" customFormat="false" ht="12.75" hidden="false" customHeight="false" outlineLevel="0" collapsed="false">
      <c r="A63" s="20"/>
      <c r="B63" s="20"/>
      <c r="C63" s="20"/>
      <c r="D63" s="20"/>
      <c r="E63" s="20"/>
      <c r="F63" s="20"/>
      <c r="G63" s="21"/>
      <c r="H63" s="20"/>
      <c r="I63" s="21"/>
      <c r="J63" s="21"/>
      <c r="K63" s="20"/>
      <c r="L63" s="22" t="n">
        <f aca="false">PostedPowerDate</f>
        <v>36594</v>
      </c>
      <c r="M63" s="22" t="n">
        <f aca="false">PostedFuelDate</f>
        <v>36598</v>
      </c>
      <c r="N63" s="22" t="n">
        <f aca="false">postedIrdt1</f>
        <v>36594</v>
      </c>
      <c r="O63" s="23"/>
      <c r="P63" s="24" t="n">
        <f aca="false">Calculation!$I$4</f>
        <v>100</v>
      </c>
      <c r="Q63" s="24" t="n">
        <f aca="false">Data!$Z$8</f>
        <v>118125</v>
      </c>
    </row>
    <row r="64" customFormat="false" ht="12.75" hidden="false" customHeight="false" outlineLevel="0" collapsed="false">
      <c r="A64" s="20"/>
      <c r="B64" s="20"/>
      <c r="C64" s="20"/>
      <c r="D64" s="20"/>
      <c r="E64" s="20"/>
      <c r="F64" s="20"/>
      <c r="G64" s="21"/>
      <c r="H64" s="20"/>
      <c r="I64" s="21"/>
      <c r="J64" s="21"/>
      <c r="K64" s="20"/>
      <c r="L64" s="22" t="n">
        <f aca="false">PostedPowerDate</f>
        <v>36594</v>
      </c>
      <c r="M64" s="22" t="n">
        <f aca="false">PostedFuelDate</f>
        <v>36598</v>
      </c>
      <c r="N64" s="22" t="n">
        <f aca="false">postedIrdt1</f>
        <v>36594</v>
      </c>
      <c r="O64" s="23"/>
      <c r="P64" s="24" t="n">
        <f aca="false">Calculation!$I$4</f>
        <v>100</v>
      </c>
      <c r="Q64" s="24" t="n">
        <f aca="false">Data!$Z$8</f>
        <v>118125</v>
      </c>
    </row>
    <row r="65" customFormat="false" ht="12.75" hidden="false" customHeight="false" outlineLevel="0" collapsed="false">
      <c r="A65" s="20"/>
      <c r="B65" s="20"/>
      <c r="C65" s="20"/>
      <c r="D65" s="20"/>
      <c r="E65" s="20"/>
      <c r="F65" s="20"/>
      <c r="G65" s="21"/>
      <c r="H65" s="20"/>
      <c r="I65" s="21"/>
      <c r="J65" s="21"/>
      <c r="K65" s="20"/>
      <c r="L65" s="22" t="n">
        <f aca="false">PostedPowerDate</f>
        <v>36594</v>
      </c>
      <c r="M65" s="22" t="n">
        <f aca="false">PostedFuelDate</f>
        <v>36598</v>
      </c>
      <c r="N65" s="22" t="n">
        <f aca="false">postedIrdt1</f>
        <v>36594</v>
      </c>
      <c r="O65" s="23"/>
      <c r="P65" s="24" t="n">
        <f aca="false">Calculation!$I$4</f>
        <v>100</v>
      </c>
      <c r="Q65" s="24" t="n">
        <f aca="false">Data!$Z$8</f>
        <v>118125</v>
      </c>
    </row>
    <row r="66" customFormat="false" ht="12.75" hidden="false" customHeight="false" outlineLevel="0" collapsed="false">
      <c r="A66" s="20"/>
      <c r="B66" s="20"/>
      <c r="C66" s="20"/>
      <c r="D66" s="20"/>
      <c r="E66" s="20"/>
      <c r="F66" s="20"/>
      <c r="G66" s="21"/>
      <c r="H66" s="20"/>
      <c r="I66" s="21"/>
      <c r="J66" s="21"/>
      <c r="K66" s="20"/>
      <c r="L66" s="22" t="n">
        <f aca="false">PostedPowerDate</f>
        <v>36594</v>
      </c>
      <c r="M66" s="22" t="n">
        <f aca="false">PostedFuelDate</f>
        <v>36598</v>
      </c>
      <c r="N66" s="22" t="n">
        <f aca="false">postedIrdt1</f>
        <v>36594</v>
      </c>
      <c r="O66" s="23"/>
      <c r="P66" s="24" t="n">
        <f aca="false">Calculation!$I$4</f>
        <v>100</v>
      </c>
      <c r="Q66" s="24" t="n">
        <f aca="false">Data!$Z$8</f>
        <v>118125</v>
      </c>
    </row>
    <row r="67" customFormat="false" ht="12.75" hidden="false" customHeight="false" outlineLevel="0" collapsed="false">
      <c r="A67" s="20"/>
      <c r="B67" s="20"/>
      <c r="C67" s="20"/>
      <c r="D67" s="20"/>
      <c r="E67" s="20"/>
      <c r="F67" s="20"/>
      <c r="G67" s="21"/>
      <c r="H67" s="20"/>
      <c r="I67" s="21"/>
      <c r="J67" s="21"/>
      <c r="K67" s="20"/>
      <c r="L67" s="22" t="n">
        <f aca="false">PostedPowerDate</f>
        <v>36594</v>
      </c>
      <c r="M67" s="22" t="n">
        <f aca="false">PostedFuelDate</f>
        <v>36598</v>
      </c>
      <c r="N67" s="22" t="n">
        <f aca="false">postedIrdt1</f>
        <v>36594</v>
      </c>
      <c r="O67" s="23"/>
      <c r="P67" s="24" t="n">
        <f aca="false">Calculation!$I$4</f>
        <v>100</v>
      </c>
      <c r="Q67" s="24" t="n">
        <f aca="false">Data!$Z$8</f>
        <v>118125</v>
      </c>
    </row>
    <row r="68" customFormat="false" ht="12.75" hidden="false" customHeight="false" outlineLevel="0" collapsed="false">
      <c r="A68" s="20"/>
      <c r="B68" s="20"/>
      <c r="C68" s="20"/>
      <c r="D68" s="20"/>
      <c r="E68" s="20"/>
      <c r="F68" s="20"/>
      <c r="G68" s="21"/>
      <c r="H68" s="20"/>
      <c r="I68" s="21"/>
      <c r="J68" s="21"/>
      <c r="K68" s="20"/>
      <c r="L68" s="22" t="n">
        <f aca="false">PostedPowerDate</f>
        <v>36594</v>
      </c>
      <c r="M68" s="22" t="n">
        <f aca="false">PostedFuelDate</f>
        <v>36598</v>
      </c>
      <c r="N68" s="22" t="n">
        <f aca="false">postedIrdt1</f>
        <v>36594</v>
      </c>
      <c r="O68" s="23"/>
      <c r="P68" s="24" t="n">
        <f aca="false">Calculation!$I$4</f>
        <v>100</v>
      </c>
      <c r="Q68" s="24" t="n">
        <f aca="false">Data!$Z$8</f>
        <v>118125</v>
      </c>
    </row>
    <row r="69" customFormat="false" ht="12.75" hidden="false" customHeight="false" outlineLevel="0" collapsed="false">
      <c r="A69" s="20"/>
      <c r="B69" s="20"/>
      <c r="C69" s="20"/>
      <c r="D69" s="20"/>
      <c r="E69" s="20"/>
      <c r="F69" s="20"/>
      <c r="G69" s="21"/>
      <c r="H69" s="20"/>
      <c r="I69" s="21"/>
      <c r="J69" s="21"/>
      <c r="K69" s="20"/>
      <c r="L69" s="22" t="n">
        <f aca="false">PostedPowerDate</f>
        <v>36594</v>
      </c>
      <c r="M69" s="22" t="n">
        <f aca="false">PostedFuelDate</f>
        <v>36598</v>
      </c>
      <c r="N69" s="22" t="n">
        <f aca="false">postedIrdt1</f>
        <v>36594</v>
      </c>
      <c r="O69" s="23"/>
      <c r="P69" s="24" t="n">
        <f aca="false">Calculation!$I$4</f>
        <v>100</v>
      </c>
      <c r="Q69" s="24" t="n">
        <f aca="false">Data!$Z$8</f>
        <v>118125</v>
      </c>
    </row>
    <row r="70" customFormat="false" ht="12.75" hidden="false" customHeight="false" outlineLevel="0" collapsed="false">
      <c r="A70" s="20"/>
      <c r="B70" s="20"/>
      <c r="C70" s="20"/>
      <c r="D70" s="20"/>
      <c r="E70" s="20"/>
      <c r="F70" s="20"/>
      <c r="G70" s="21"/>
      <c r="H70" s="20"/>
      <c r="I70" s="21"/>
      <c r="J70" s="21"/>
      <c r="K70" s="20"/>
      <c r="L70" s="22" t="n">
        <f aca="false">PostedPowerDate</f>
        <v>36594</v>
      </c>
      <c r="M70" s="22" t="n">
        <f aca="false">PostedFuelDate</f>
        <v>36598</v>
      </c>
      <c r="N70" s="22" t="n">
        <f aca="false">postedIrdt1</f>
        <v>36594</v>
      </c>
      <c r="O70" s="23"/>
      <c r="P70" s="24" t="n">
        <f aca="false">Calculation!$I$4</f>
        <v>100</v>
      </c>
      <c r="Q70" s="24" t="n">
        <f aca="false">Data!$Z$8</f>
        <v>118125</v>
      </c>
    </row>
    <row r="71" customFormat="false" ht="12.75" hidden="false" customHeight="false" outlineLevel="0" collapsed="false">
      <c r="A71" s="20"/>
      <c r="B71" s="20"/>
      <c r="C71" s="20"/>
      <c r="D71" s="20"/>
      <c r="E71" s="20"/>
      <c r="F71" s="20"/>
      <c r="G71" s="21"/>
      <c r="H71" s="20"/>
      <c r="I71" s="21"/>
      <c r="J71" s="21"/>
      <c r="K71" s="20"/>
      <c r="L71" s="22" t="n">
        <f aca="false">PostedPowerDate</f>
        <v>36594</v>
      </c>
      <c r="M71" s="22" t="n">
        <f aca="false">PostedFuelDate</f>
        <v>36598</v>
      </c>
      <c r="N71" s="22" t="n">
        <f aca="false">postedIrdt1</f>
        <v>36594</v>
      </c>
      <c r="O71" s="23"/>
      <c r="P71" s="24" t="n">
        <f aca="false">Calculation!$I$4</f>
        <v>100</v>
      </c>
      <c r="Q71" s="24" t="n">
        <f aca="false">Data!$Z$8</f>
        <v>118125</v>
      </c>
    </row>
    <row r="72" customFormat="false" ht="12.75" hidden="false" customHeight="false" outlineLevel="0" collapsed="false">
      <c r="A72" s="20"/>
      <c r="B72" s="20"/>
      <c r="C72" s="20"/>
      <c r="D72" s="20"/>
      <c r="E72" s="20"/>
      <c r="F72" s="20"/>
      <c r="G72" s="21"/>
      <c r="H72" s="20"/>
      <c r="I72" s="21"/>
      <c r="J72" s="21"/>
      <c r="K72" s="20"/>
      <c r="L72" s="22" t="n">
        <f aca="false">PostedPowerDate</f>
        <v>36594</v>
      </c>
      <c r="M72" s="22" t="n">
        <f aca="false">PostedFuelDate</f>
        <v>36598</v>
      </c>
      <c r="N72" s="22" t="n">
        <f aca="false">postedIrdt1</f>
        <v>36594</v>
      </c>
      <c r="O72" s="23"/>
      <c r="P72" s="24" t="n">
        <f aca="false">Calculation!$I$4</f>
        <v>100</v>
      </c>
      <c r="Q72" s="24" t="n">
        <f aca="false">Data!$Z$8</f>
        <v>118125</v>
      </c>
    </row>
    <row r="73" customFormat="false" ht="12.75" hidden="false" customHeight="false" outlineLevel="0" collapsed="false">
      <c r="A73" s="20"/>
      <c r="B73" s="20"/>
      <c r="C73" s="20"/>
      <c r="D73" s="20"/>
      <c r="E73" s="20"/>
      <c r="F73" s="20"/>
      <c r="G73" s="21"/>
      <c r="H73" s="20"/>
      <c r="I73" s="21"/>
      <c r="J73" s="21"/>
      <c r="K73" s="20"/>
      <c r="L73" s="22" t="n">
        <f aca="false">PostedPowerDate</f>
        <v>36594</v>
      </c>
      <c r="M73" s="22" t="n">
        <f aca="false">PostedFuelDate</f>
        <v>36598</v>
      </c>
      <c r="N73" s="22" t="n">
        <f aca="false">postedIrdt1</f>
        <v>36594</v>
      </c>
      <c r="O73" s="23"/>
      <c r="P73" s="24" t="n">
        <f aca="false">Calculation!$I$4</f>
        <v>100</v>
      </c>
      <c r="Q73" s="24" t="n">
        <f aca="false">Data!$Z$8</f>
        <v>118125</v>
      </c>
    </row>
    <row r="74" customFormat="false" ht="12.75" hidden="false" customHeight="false" outlineLevel="0" collapsed="false">
      <c r="A74" s="20"/>
      <c r="B74" s="20"/>
      <c r="C74" s="20"/>
      <c r="D74" s="20"/>
      <c r="E74" s="20"/>
      <c r="F74" s="20"/>
      <c r="G74" s="21"/>
      <c r="H74" s="20"/>
      <c r="I74" s="21"/>
      <c r="J74" s="21"/>
      <c r="K74" s="20"/>
      <c r="L74" s="22" t="n">
        <f aca="false">PostedPowerDate</f>
        <v>36594</v>
      </c>
      <c r="M74" s="22" t="n">
        <f aca="false">PostedFuelDate</f>
        <v>36598</v>
      </c>
      <c r="N74" s="22" t="n">
        <f aca="false">postedIrdt1</f>
        <v>36594</v>
      </c>
      <c r="O74" s="23"/>
      <c r="P74" s="24" t="n">
        <f aca="false">Calculation!$I$4</f>
        <v>100</v>
      </c>
      <c r="Q74" s="24" t="n">
        <f aca="false">Data!$Z$8</f>
        <v>118125</v>
      </c>
    </row>
    <row r="75" customFormat="false" ht="12.75" hidden="false" customHeight="false" outlineLevel="0" collapsed="false">
      <c r="A75" s="20"/>
      <c r="B75" s="20"/>
      <c r="C75" s="20"/>
      <c r="D75" s="20"/>
      <c r="E75" s="20"/>
      <c r="F75" s="20"/>
      <c r="G75" s="21"/>
      <c r="H75" s="20"/>
      <c r="I75" s="21"/>
      <c r="J75" s="21"/>
      <c r="K75" s="20"/>
      <c r="L75" s="22" t="n">
        <f aca="false">PostedPowerDate</f>
        <v>36594</v>
      </c>
      <c r="M75" s="22" t="n">
        <f aca="false">PostedFuelDate</f>
        <v>36598</v>
      </c>
      <c r="N75" s="22" t="n">
        <f aca="false">postedIrdt1</f>
        <v>36594</v>
      </c>
      <c r="O75" s="23"/>
      <c r="P75" s="24" t="n">
        <f aca="false">Calculation!$I$4</f>
        <v>100</v>
      </c>
      <c r="Q75" s="24" t="n">
        <f aca="false">Data!$Z$8</f>
        <v>118125</v>
      </c>
    </row>
    <row r="76" customFormat="false" ht="12.75" hidden="false" customHeight="false" outlineLevel="0" collapsed="false">
      <c r="A76" s="20"/>
      <c r="B76" s="20"/>
      <c r="C76" s="20"/>
      <c r="D76" s="23"/>
      <c r="E76" s="23"/>
      <c r="F76" s="20"/>
      <c r="G76" s="39"/>
      <c r="H76" s="20"/>
      <c r="I76" s="40"/>
      <c r="J76" s="21"/>
      <c r="K76" s="20"/>
      <c r="L76" s="22" t="n">
        <f aca="false">PostedPowerDate</f>
        <v>36594</v>
      </c>
      <c r="M76" s="22" t="n">
        <f aca="false">PostedFuelDate</f>
        <v>36598</v>
      </c>
      <c r="N76" s="22" t="n">
        <f aca="false">postedIrdt1</f>
        <v>36594</v>
      </c>
      <c r="O76" s="23"/>
      <c r="P76" s="24" t="n">
        <f aca="false">Calculation!$I$4</f>
        <v>100</v>
      </c>
      <c r="Q76" s="24" t="n">
        <f aca="false">Data!$Z$8</f>
        <v>118125</v>
      </c>
    </row>
    <row r="77" customFormat="false" ht="12.75" hidden="false" customHeight="false" outlineLevel="0" collapsed="false">
      <c r="A77" s="20"/>
      <c r="B77" s="20"/>
      <c r="C77" s="20"/>
      <c r="D77" s="20"/>
      <c r="E77" s="20"/>
      <c r="F77" s="20"/>
      <c r="G77" s="21"/>
      <c r="H77" s="20"/>
      <c r="I77" s="21"/>
      <c r="J77" s="21"/>
      <c r="K77" s="20"/>
      <c r="L77" s="22" t="n">
        <f aca="false">PostedPowerDate</f>
        <v>36594</v>
      </c>
      <c r="M77" s="22" t="n">
        <f aca="false">PostedFuelDate</f>
        <v>36598</v>
      </c>
      <c r="N77" s="22" t="n">
        <f aca="false">postedIrdt1</f>
        <v>36594</v>
      </c>
      <c r="O77" s="23"/>
      <c r="P77" s="24" t="n">
        <f aca="false">Calculation!$I$4</f>
        <v>100</v>
      </c>
      <c r="Q77" s="24" t="n">
        <f aca="false">Data!$Z$8</f>
        <v>118125</v>
      </c>
    </row>
    <row r="78" customFormat="false" ht="12.75" hidden="false" customHeight="false" outlineLevel="0" collapsed="false">
      <c r="A78" s="20"/>
      <c r="B78" s="20"/>
      <c r="C78" s="20"/>
      <c r="D78" s="20"/>
      <c r="E78" s="20"/>
      <c r="F78" s="20"/>
      <c r="G78" s="21"/>
      <c r="H78" s="20"/>
      <c r="I78" s="21"/>
      <c r="J78" s="21"/>
      <c r="K78" s="20"/>
      <c r="L78" s="22" t="n">
        <f aca="false">PostedPowerDate</f>
        <v>36594</v>
      </c>
      <c r="M78" s="22" t="n">
        <f aca="false">PostedFuelDate</f>
        <v>36598</v>
      </c>
      <c r="N78" s="22" t="n">
        <f aca="false">postedIrdt1</f>
        <v>36594</v>
      </c>
      <c r="O78" s="23"/>
      <c r="P78" s="24" t="n">
        <f aca="false">Calculation!$I$4</f>
        <v>100</v>
      </c>
      <c r="Q78" s="24" t="n">
        <f aca="false">Data!$Z$8</f>
        <v>118125</v>
      </c>
    </row>
    <row r="79" customFormat="false" ht="12.75" hidden="false" customHeight="false" outlineLevel="0" collapsed="false">
      <c r="A79" s="20"/>
      <c r="B79" s="20"/>
      <c r="C79" s="20"/>
      <c r="D79" s="20"/>
      <c r="E79" s="20"/>
      <c r="F79" s="20"/>
      <c r="G79" s="21"/>
      <c r="H79" s="20"/>
      <c r="I79" s="21"/>
      <c r="J79" s="21"/>
      <c r="K79" s="20"/>
      <c r="L79" s="22" t="n">
        <f aca="false">PostedPowerDate</f>
        <v>36594</v>
      </c>
      <c r="M79" s="22" t="n">
        <f aca="false">PostedFuelDate</f>
        <v>36598</v>
      </c>
      <c r="N79" s="22" t="n">
        <f aca="false">postedIrdt1</f>
        <v>36594</v>
      </c>
      <c r="O79" s="23"/>
      <c r="P79" s="24" t="n">
        <f aca="false">Calculation!$I$4</f>
        <v>100</v>
      </c>
      <c r="Q79" s="24" t="n">
        <f aca="false">Data!$Z$8</f>
        <v>118125</v>
      </c>
    </row>
    <row r="80" customFormat="false" ht="12.75" hidden="false" customHeight="false" outlineLevel="0" collapsed="false">
      <c r="A80" s="20"/>
      <c r="B80" s="20"/>
      <c r="C80" s="20"/>
      <c r="D80" s="20"/>
      <c r="E80" s="20"/>
      <c r="F80" s="20"/>
      <c r="G80" s="21"/>
      <c r="H80" s="20"/>
      <c r="I80" s="21"/>
      <c r="J80" s="21"/>
      <c r="K80" s="20"/>
      <c r="L80" s="22" t="n">
        <f aca="false">PostedPowerDate</f>
        <v>36594</v>
      </c>
      <c r="M80" s="22" t="n">
        <f aca="false">PostedFuelDate</f>
        <v>36598</v>
      </c>
      <c r="N80" s="22" t="n">
        <f aca="false">postedIrdt1</f>
        <v>36594</v>
      </c>
      <c r="O80" s="23"/>
      <c r="P80" s="24" t="n">
        <f aca="false">Calculation!$I$4</f>
        <v>100</v>
      </c>
      <c r="Q80" s="24" t="n">
        <f aca="false">Data!$Z$8</f>
        <v>118125</v>
      </c>
    </row>
    <row r="81" customFormat="false" ht="12.75" hidden="false" customHeight="false" outlineLevel="0" collapsed="false">
      <c r="A81" s="20"/>
      <c r="B81" s="20"/>
      <c r="C81" s="20"/>
      <c r="D81" s="20"/>
      <c r="E81" s="20"/>
      <c r="F81" s="20"/>
      <c r="G81" s="21"/>
      <c r="H81" s="20"/>
      <c r="I81" s="21"/>
      <c r="J81" s="21"/>
      <c r="K81" s="20"/>
      <c r="L81" s="22" t="n">
        <f aca="false">PostedPowerDate</f>
        <v>36594</v>
      </c>
      <c r="M81" s="22" t="n">
        <f aca="false">PostedFuelDate</f>
        <v>36598</v>
      </c>
      <c r="N81" s="22" t="n">
        <f aca="false">postedIrdt1</f>
        <v>36594</v>
      </c>
      <c r="O81" s="23"/>
      <c r="P81" s="24" t="n">
        <f aca="false">Calculation!$I$4</f>
        <v>100</v>
      </c>
      <c r="Q81" s="24" t="n">
        <f aca="false">Data!$Z$8</f>
        <v>118125</v>
      </c>
    </row>
    <row r="82" customFormat="false" ht="12.75" hidden="false" customHeight="false" outlineLevel="0" collapsed="false">
      <c r="A82" s="20"/>
      <c r="B82" s="20"/>
      <c r="C82" s="20"/>
      <c r="D82" s="20"/>
      <c r="E82" s="20"/>
      <c r="F82" s="20"/>
      <c r="G82" s="21"/>
      <c r="H82" s="20"/>
      <c r="I82" s="21"/>
      <c r="J82" s="21"/>
      <c r="K82" s="20"/>
      <c r="L82" s="22" t="n">
        <f aca="false">PostedPowerDate</f>
        <v>36594</v>
      </c>
      <c r="M82" s="22" t="n">
        <f aca="false">PostedFuelDate</f>
        <v>36598</v>
      </c>
      <c r="N82" s="22" t="n">
        <f aca="false">postedIrdt1</f>
        <v>36594</v>
      </c>
      <c r="O82" s="23"/>
      <c r="P82" s="24" t="n">
        <f aca="false">Calculation!$I$4</f>
        <v>100</v>
      </c>
      <c r="Q82" s="24" t="n">
        <f aca="false">Data!$Z$8</f>
        <v>118125</v>
      </c>
    </row>
    <row r="83" customFormat="false" ht="12.75" hidden="false" customHeight="false" outlineLevel="0" collapsed="false">
      <c r="A83" s="20"/>
      <c r="B83" s="20"/>
      <c r="C83" s="20"/>
      <c r="D83" s="20"/>
      <c r="E83" s="20"/>
      <c r="F83" s="20"/>
      <c r="G83" s="21"/>
      <c r="H83" s="20"/>
      <c r="I83" s="21"/>
      <c r="J83" s="21"/>
      <c r="K83" s="20"/>
      <c r="L83" s="22" t="n">
        <f aca="false">PostedPowerDate</f>
        <v>36594</v>
      </c>
      <c r="M83" s="22" t="n">
        <f aca="false">PostedFuelDate</f>
        <v>36598</v>
      </c>
      <c r="N83" s="22" t="n">
        <f aca="false">postedIrdt1</f>
        <v>36594</v>
      </c>
      <c r="O83" s="23"/>
      <c r="P83" s="24" t="n">
        <f aca="false">Calculation!$I$4</f>
        <v>100</v>
      </c>
      <c r="Q83" s="24" t="n">
        <f aca="false">Data!$Z$8</f>
        <v>118125</v>
      </c>
    </row>
    <row r="84" customFormat="false" ht="12.75" hidden="false" customHeight="false" outlineLevel="0" collapsed="false">
      <c r="A84" s="20"/>
      <c r="B84" s="20"/>
      <c r="C84" s="20"/>
      <c r="D84" s="20"/>
      <c r="E84" s="20"/>
      <c r="F84" s="20"/>
      <c r="G84" s="21"/>
      <c r="H84" s="20"/>
      <c r="I84" s="21"/>
      <c r="J84" s="21"/>
      <c r="K84" s="20"/>
      <c r="L84" s="22" t="n">
        <f aca="false">PostedPowerDate</f>
        <v>36594</v>
      </c>
      <c r="M84" s="22" t="n">
        <f aca="false">PostedFuelDate</f>
        <v>36598</v>
      </c>
      <c r="N84" s="22" t="n">
        <f aca="false">postedIrdt1</f>
        <v>36594</v>
      </c>
      <c r="O84" s="23"/>
      <c r="P84" s="24" t="n">
        <f aca="false">Calculation!$I$4</f>
        <v>100</v>
      </c>
      <c r="Q84" s="24" t="n">
        <f aca="false">Data!$Z$8</f>
        <v>118125</v>
      </c>
    </row>
    <row r="85" customFormat="false" ht="12.75" hidden="false" customHeight="false" outlineLevel="0" collapsed="false">
      <c r="A85" s="20"/>
      <c r="B85" s="20"/>
      <c r="C85" s="20"/>
      <c r="D85" s="20"/>
      <c r="E85" s="20"/>
      <c r="F85" s="20"/>
      <c r="G85" s="21"/>
      <c r="H85" s="20"/>
      <c r="I85" s="21"/>
      <c r="J85" s="21"/>
      <c r="K85" s="20"/>
      <c r="L85" s="22" t="n">
        <f aca="false">PostedPowerDate</f>
        <v>36594</v>
      </c>
      <c r="M85" s="22" t="n">
        <f aca="false">PostedFuelDate</f>
        <v>36598</v>
      </c>
      <c r="N85" s="22" t="n">
        <f aca="false">postedIrdt1</f>
        <v>36594</v>
      </c>
      <c r="O85" s="23"/>
      <c r="P85" s="24" t="n">
        <f aca="false">Calculation!$I$4</f>
        <v>100</v>
      </c>
      <c r="Q85" s="24" t="n">
        <f aca="false">Data!$Z$8</f>
        <v>118125</v>
      </c>
    </row>
    <row r="86" customFormat="false" ht="12.75" hidden="false" customHeight="false" outlineLevel="0" collapsed="false">
      <c r="A86" s="20"/>
      <c r="B86" s="20"/>
      <c r="C86" s="20"/>
      <c r="D86" s="20"/>
      <c r="E86" s="20"/>
      <c r="F86" s="20"/>
      <c r="G86" s="21"/>
      <c r="H86" s="20"/>
      <c r="I86" s="21"/>
      <c r="J86" s="21"/>
      <c r="K86" s="20"/>
      <c r="L86" s="22" t="n">
        <f aca="false">PostedPowerDate</f>
        <v>36594</v>
      </c>
      <c r="M86" s="22" t="n">
        <f aca="false">PostedFuelDate</f>
        <v>36598</v>
      </c>
      <c r="N86" s="22" t="n">
        <f aca="false">postedIrdt1</f>
        <v>36594</v>
      </c>
      <c r="O86" s="23"/>
      <c r="P86" s="24" t="n">
        <f aca="false">Calculation!$I$4</f>
        <v>100</v>
      </c>
      <c r="Q86" s="24" t="n">
        <f aca="false">Data!$Z$8</f>
        <v>118125</v>
      </c>
    </row>
    <row r="87" customFormat="false" ht="12.75" hidden="false" customHeight="false" outlineLevel="0" collapsed="false">
      <c r="A87" s="20"/>
      <c r="B87" s="20"/>
      <c r="C87" s="20"/>
      <c r="D87" s="20"/>
      <c r="E87" s="20"/>
      <c r="F87" s="20"/>
      <c r="G87" s="21"/>
      <c r="H87" s="20"/>
      <c r="I87" s="41"/>
      <c r="J87" s="21"/>
      <c r="K87" s="20"/>
      <c r="L87" s="22" t="n">
        <f aca="false">PostedPowerDate</f>
        <v>36594</v>
      </c>
      <c r="M87" s="22" t="n">
        <f aca="false">PostedFuelDate</f>
        <v>36598</v>
      </c>
      <c r="N87" s="22" t="n">
        <f aca="false">postedIrdt1</f>
        <v>36594</v>
      </c>
      <c r="O87" s="23"/>
      <c r="P87" s="24" t="n">
        <f aca="false">Calculation!$I$4</f>
        <v>100</v>
      </c>
      <c r="Q87" s="24" t="n">
        <f aca="false">Data!$Z$8</f>
        <v>118125</v>
      </c>
    </row>
    <row r="88" customFormat="false" ht="12.75" hidden="false" customHeight="false" outlineLevel="0" collapsed="false">
      <c r="A88" s="20"/>
      <c r="B88" s="20"/>
      <c r="C88" s="20"/>
      <c r="D88" s="20"/>
      <c r="E88" s="20"/>
      <c r="F88" s="20"/>
      <c r="G88" s="21"/>
      <c r="H88" s="20"/>
      <c r="I88" s="21"/>
      <c r="J88" s="21"/>
      <c r="K88" s="20"/>
      <c r="L88" s="22" t="n">
        <f aca="false">PostedPowerDate</f>
        <v>36594</v>
      </c>
      <c r="M88" s="22" t="n">
        <f aca="false">PostedFuelDate</f>
        <v>36598</v>
      </c>
      <c r="N88" s="22" t="n">
        <f aca="false">postedIrdt1</f>
        <v>36594</v>
      </c>
      <c r="O88" s="23"/>
      <c r="P88" s="24" t="n">
        <f aca="false">Calculation!$I$4</f>
        <v>100</v>
      </c>
      <c r="Q88" s="24" t="n">
        <f aca="false">Data!$Z$8</f>
        <v>118125</v>
      </c>
    </row>
    <row r="89" customFormat="false" ht="12.75" hidden="false" customHeight="false" outlineLevel="0" collapsed="false">
      <c r="A89" s="20"/>
      <c r="B89" s="20"/>
      <c r="C89" s="20"/>
      <c r="D89" s="20"/>
      <c r="E89" s="20"/>
      <c r="F89" s="20"/>
      <c r="G89" s="21"/>
      <c r="H89" s="20"/>
      <c r="I89" s="21"/>
      <c r="J89" s="21"/>
      <c r="K89" s="20"/>
      <c r="L89" s="22" t="n">
        <f aca="false">PostedPowerDate</f>
        <v>36594</v>
      </c>
      <c r="M89" s="22" t="n">
        <f aca="false">PostedFuelDate</f>
        <v>36598</v>
      </c>
      <c r="N89" s="22" t="n">
        <f aca="false">postedIrdt1</f>
        <v>36594</v>
      </c>
      <c r="O89" s="23"/>
      <c r="P89" s="24" t="n">
        <f aca="false">Calculation!$I$4</f>
        <v>100</v>
      </c>
      <c r="Q89" s="24" t="n">
        <f aca="false">Data!$Z$8</f>
        <v>118125</v>
      </c>
    </row>
    <row r="90" customFormat="false" ht="12.75" hidden="false" customHeight="false" outlineLevel="0" collapsed="false">
      <c r="A90" s="20"/>
      <c r="B90" s="20"/>
      <c r="C90" s="20"/>
      <c r="D90" s="20"/>
      <c r="E90" s="20"/>
      <c r="F90" s="20"/>
      <c r="G90" s="21"/>
      <c r="H90" s="20"/>
      <c r="I90" s="21"/>
      <c r="J90" s="21"/>
      <c r="K90" s="20"/>
      <c r="L90" s="22" t="n">
        <f aca="false">PostedPowerDate</f>
        <v>36594</v>
      </c>
      <c r="M90" s="22" t="n">
        <f aca="false">PostedFuelDate</f>
        <v>36598</v>
      </c>
      <c r="N90" s="22" t="n">
        <f aca="false">postedIrdt1</f>
        <v>36594</v>
      </c>
      <c r="O90" s="23"/>
      <c r="P90" s="24" t="n">
        <f aca="false">Calculation!$I$4</f>
        <v>100</v>
      </c>
      <c r="Q90" s="24" t="n">
        <f aca="false">Data!$Z$8</f>
        <v>118125</v>
      </c>
    </row>
    <row r="91" customFormat="false" ht="12.75" hidden="false" customHeight="false" outlineLevel="0" collapsed="false">
      <c r="A91" s="20"/>
      <c r="B91" s="20"/>
      <c r="C91" s="20"/>
      <c r="D91" s="20"/>
      <c r="E91" s="20"/>
      <c r="F91" s="20"/>
      <c r="G91" s="21"/>
      <c r="H91" s="20"/>
      <c r="I91" s="21"/>
      <c r="J91" s="21"/>
      <c r="K91" s="20"/>
      <c r="L91" s="22" t="n">
        <f aca="false">PostedPowerDate</f>
        <v>36594</v>
      </c>
      <c r="M91" s="22" t="n">
        <f aca="false">PostedFuelDate</f>
        <v>36598</v>
      </c>
      <c r="N91" s="22" t="n">
        <f aca="false">postedIrdt1</f>
        <v>36594</v>
      </c>
      <c r="O91" s="23"/>
      <c r="P91" s="24" t="n">
        <f aca="false">Calculation!$I$4</f>
        <v>100</v>
      </c>
      <c r="Q91" s="24" t="n">
        <f aca="false">Data!$Z$8</f>
        <v>118125</v>
      </c>
    </row>
    <row r="92" customFormat="false" ht="12.75" hidden="false" customHeight="false" outlineLevel="0" collapsed="false">
      <c r="A92" s="20"/>
      <c r="B92" s="20"/>
      <c r="C92" s="20"/>
      <c r="D92" s="20"/>
      <c r="E92" s="20"/>
      <c r="F92" s="20"/>
      <c r="G92" s="21"/>
      <c r="H92" s="20"/>
      <c r="I92" s="21"/>
      <c r="J92" s="21"/>
      <c r="K92" s="20"/>
      <c r="L92" s="22" t="n">
        <f aca="false">PostedPowerDate</f>
        <v>36594</v>
      </c>
      <c r="M92" s="22" t="n">
        <f aca="false">PostedFuelDate</f>
        <v>36598</v>
      </c>
      <c r="N92" s="22" t="n">
        <f aca="false">postedIrdt1</f>
        <v>36594</v>
      </c>
      <c r="O92" s="23"/>
      <c r="P92" s="24" t="n">
        <f aca="false">Calculation!$I$4</f>
        <v>100</v>
      </c>
      <c r="Q92" s="24" t="n">
        <f aca="false">Data!$Z$8</f>
        <v>118125</v>
      </c>
    </row>
    <row r="93" customFormat="false" ht="12.75" hidden="false" customHeight="false" outlineLevel="0" collapsed="false">
      <c r="A93" s="20"/>
      <c r="B93" s="20"/>
      <c r="C93" s="20"/>
      <c r="D93" s="20"/>
      <c r="E93" s="20"/>
      <c r="F93" s="20"/>
      <c r="G93" s="21"/>
      <c r="H93" s="20"/>
      <c r="I93" s="21"/>
      <c r="J93" s="21"/>
      <c r="K93" s="20"/>
      <c r="L93" s="22" t="n">
        <f aca="false">PostedPowerDate</f>
        <v>36594</v>
      </c>
      <c r="M93" s="22" t="n">
        <f aca="false">PostedFuelDate</f>
        <v>36598</v>
      </c>
      <c r="N93" s="22" t="n">
        <f aca="false">postedIrdt1</f>
        <v>36594</v>
      </c>
      <c r="O93" s="23"/>
      <c r="P93" s="24" t="n">
        <f aca="false">Calculation!$I$4</f>
        <v>100</v>
      </c>
      <c r="Q93" s="24" t="n">
        <f aca="false">Data!$Z$8</f>
        <v>118125</v>
      </c>
    </row>
    <row r="94" customFormat="false" ht="12.75" hidden="false" customHeight="false" outlineLevel="0" collapsed="false">
      <c r="A94" s="20"/>
      <c r="B94" s="20"/>
      <c r="C94" s="20"/>
      <c r="D94" s="20"/>
      <c r="E94" s="20"/>
      <c r="F94" s="20"/>
      <c r="G94" s="21"/>
      <c r="H94" s="20"/>
      <c r="I94" s="21"/>
      <c r="J94" s="21"/>
      <c r="K94" s="20"/>
      <c r="L94" s="22" t="n">
        <f aca="false">PostedPowerDate</f>
        <v>36594</v>
      </c>
      <c r="M94" s="22" t="n">
        <f aca="false">PostedFuelDate</f>
        <v>36598</v>
      </c>
      <c r="N94" s="22" t="n">
        <f aca="false">postedIrdt1</f>
        <v>36594</v>
      </c>
      <c r="O94" s="23"/>
      <c r="P94" s="24" t="n">
        <f aca="false">Calculation!$I$4</f>
        <v>100</v>
      </c>
      <c r="Q94" s="24" t="n">
        <f aca="false">Data!$Z$8</f>
        <v>118125</v>
      </c>
    </row>
    <row r="95" customFormat="false" ht="12.75" hidden="false" customHeight="false" outlineLevel="0" collapsed="false">
      <c r="A95" s="20"/>
      <c r="B95" s="20"/>
      <c r="C95" s="20"/>
      <c r="D95" s="20"/>
      <c r="E95" s="20"/>
      <c r="F95" s="20"/>
      <c r="G95" s="21"/>
      <c r="H95" s="20"/>
      <c r="I95" s="21"/>
      <c r="J95" s="21"/>
      <c r="K95" s="20"/>
      <c r="L95" s="22" t="n">
        <f aca="false">PostedPowerDate</f>
        <v>36594</v>
      </c>
      <c r="M95" s="22" t="n">
        <f aca="false">PostedFuelDate</f>
        <v>36598</v>
      </c>
      <c r="N95" s="22" t="n">
        <f aca="false">postedIrdt1</f>
        <v>36594</v>
      </c>
      <c r="O95" s="23"/>
      <c r="P95" s="24" t="n">
        <f aca="false">Calculation!$I$4</f>
        <v>100</v>
      </c>
      <c r="Q95" s="24" t="n">
        <f aca="false">Data!$Z$8</f>
        <v>118125</v>
      </c>
    </row>
    <row r="96" customFormat="false" ht="12.75" hidden="false" customHeight="false" outlineLevel="0" collapsed="false">
      <c r="A96" s="20"/>
      <c r="B96" s="20"/>
      <c r="C96" s="20"/>
      <c r="D96" s="20"/>
      <c r="E96" s="20"/>
      <c r="F96" s="20"/>
      <c r="G96" s="21"/>
      <c r="H96" s="20"/>
      <c r="I96" s="21"/>
      <c r="J96" s="21"/>
      <c r="K96" s="20"/>
      <c r="L96" s="22" t="n">
        <f aca="false">PostedPowerDate</f>
        <v>36594</v>
      </c>
      <c r="M96" s="22" t="n">
        <f aca="false">PostedFuelDate</f>
        <v>36598</v>
      </c>
      <c r="N96" s="22" t="n">
        <f aca="false">postedIrdt1</f>
        <v>36594</v>
      </c>
      <c r="O96" s="23"/>
      <c r="P96" s="24" t="n">
        <f aca="false">Calculation!$I$4</f>
        <v>100</v>
      </c>
      <c r="Q96" s="24" t="n">
        <f aca="false">Data!$Z$8</f>
        <v>118125</v>
      </c>
    </row>
    <row r="97" customFormat="false" ht="12.75" hidden="false" customHeight="false" outlineLevel="0" collapsed="false">
      <c r="A97" s="20"/>
      <c r="B97" s="20"/>
      <c r="C97" s="20"/>
      <c r="D97" s="20"/>
      <c r="E97" s="20"/>
      <c r="F97" s="20"/>
      <c r="G97" s="21"/>
      <c r="H97" s="20"/>
      <c r="I97" s="21"/>
      <c r="J97" s="21"/>
      <c r="K97" s="20"/>
      <c r="L97" s="22" t="n">
        <f aca="false">PostedPowerDate</f>
        <v>36594</v>
      </c>
      <c r="M97" s="22" t="n">
        <f aca="false">PostedFuelDate</f>
        <v>36598</v>
      </c>
      <c r="N97" s="22" t="n">
        <f aca="false">postedIrdt1</f>
        <v>36594</v>
      </c>
      <c r="O97" s="23"/>
      <c r="P97" s="24" t="n">
        <f aca="false">Calculation!$I$4</f>
        <v>100</v>
      </c>
      <c r="Q97" s="24" t="n">
        <f aca="false">Data!$Z$8</f>
        <v>118125</v>
      </c>
    </row>
    <row r="1193" customFormat="false" ht="12.75" hidden="false" customHeight="false" outlineLevel="0" collapsed="false">
      <c r="A1193" s="20" t="n">
        <v>5</v>
      </c>
      <c r="B1193" s="20" t="n">
        <v>-2.4</v>
      </c>
      <c r="C1193" s="20"/>
      <c r="D1193" s="20" t="n">
        <v>-0.2</v>
      </c>
      <c r="E1193" s="20" t="n">
        <v>0.2</v>
      </c>
      <c r="F1193" s="20" t="n">
        <f aca="false">F1192+1</f>
        <v>1</v>
      </c>
      <c r="G1193" s="21" t="n">
        <v>8481044.82</v>
      </c>
      <c r="H1193" s="20" t="n">
        <v>0</v>
      </c>
      <c r="I1193" s="21" t="n">
        <v>26406091.6</v>
      </c>
      <c r="J1193" s="21" t="n">
        <f aca="false">I1193-G1193</f>
        <v>17925046.78</v>
      </c>
    </row>
    <row r="1194" customFormat="false" ht="12.75" hidden="false" customHeight="false" outlineLevel="0" collapsed="false">
      <c r="A1194" s="20" t="n">
        <v>5</v>
      </c>
      <c r="B1194" s="20" t="n">
        <v>-2.4</v>
      </c>
      <c r="C1194" s="20"/>
      <c r="D1194" s="20" t="n">
        <v>-0.2</v>
      </c>
      <c r="E1194" s="20" t="n">
        <v>0</v>
      </c>
      <c r="F1194" s="20" t="n">
        <f aca="false">F1193+1</f>
        <v>2</v>
      </c>
      <c r="G1194" s="21" t="n">
        <v>9654849.2</v>
      </c>
      <c r="H1194" s="20" t="n">
        <v>0</v>
      </c>
      <c r="I1194" s="21" t="n">
        <v>26406091.6</v>
      </c>
      <c r="J1194" s="21" t="n">
        <f aca="false">I1194-G1194</f>
        <v>16751242.4</v>
      </c>
    </row>
    <row r="1195" customFormat="false" ht="12.75" hidden="false" customHeight="false" outlineLevel="0" collapsed="false">
      <c r="A1195" s="20" t="n">
        <v>5</v>
      </c>
      <c r="B1195" s="20" t="n">
        <v>0</v>
      </c>
      <c r="C1195" s="20"/>
      <c r="D1195" s="20" t="n">
        <v>-0.2</v>
      </c>
      <c r="E1195" s="20" t="n">
        <v>0.2</v>
      </c>
      <c r="F1195" s="20" t="n">
        <f aca="false">F1194+1</f>
        <v>3</v>
      </c>
      <c r="G1195" s="21" t="n">
        <v>10113788.6</v>
      </c>
      <c r="H1195" s="20" t="n">
        <v>0</v>
      </c>
      <c r="I1195" s="21" t="n">
        <v>26406091.6</v>
      </c>
      <c r="J1195" s="21" t="n">
        <f aca="false">I1195-G1195</f>
        <v>16292303</v>
      </c>
    </row>
    <row r="1196" customFormat="false" ht="12.75" hidden="false" customHeight="false" outlineLevel="0" collapsed="false">
      <c r="A1196" s="20" t="n">
        <v>5</v>
      </c>
      <c r="B1196" s="20" t="n">
        <v>-2.4</v>
      </c>
      <c r="C1196" s="20"/>
      <c r="D1196" s="20" t="n">
        <v>0</v>
      </c>
      <c r="E1196" s="20" t="n">
        <v>0.2</v>
      </c>
      <c r="F1196" s="20" t="n">
        <f aca="false">F1195+1</f>
        <v>4</v>
      </c>
      <c r="G1196" s="21" t="n">
        <v>11730085.99</v>
      </c>
      <c r="H1196" s="20" t="n">
        <v>0</v>
      </c>
      <c r="I1196" s="21" t="n">
        <v>27786038.88</v>
      </c>
      <c r="J1196" s="21" t="n">
        <f aca="false">I1196-G1196</f>
        <v>16055952.89</v>
      </c>
    </row>
    <row r="1197" customFormat="false" ht="12.75" hidden="false" customHeight="false" outlineLevel="0" collapsed="false">
      <c r="A1197" s="20" t="n">
        <v>5</v>
      </c>
      <c r="B1197" s="20" t="n">
        <v>-2.4</v>
      </c>
      <c r="C1197" s="20"/>
      <c r="D1197" s="20" t="n">
        <v>-0.2</v>
      </c>
      <c r="E1197" s="20" t="n">
        <v>-0.2</v>
      </c>
      <c r="F1197" s="20" t="n">
        <f aca="false">F1196+1</f>
        <v>5</v>
      </c>
      <c r="G1197" s="21" t="n">
        <v>11059907.51</v>
      </c>
      <c r="H1197" s="20" t="n">
        <v>0</v>
      </c>
      <c r="I1197" s="21" t="n">
        <v>26406091.6</v>
      </c>
      <c r="J1197" s="21" t="n">
        <f aca="false">I1197-G1197</f>
        <v>15346184.09</v>
      </c>
    </row>
    <row r="1198" customFormat="false" ht="12.75" hidden="false" customHeight="false" outlineLevel="0" collapsed="false">
      <c r="A1198" s="20" t="n">
        <v>5</v>
      </c>
      <c r="B1198" s="20" t="n">
        <v>0</v>
      </c>
      <c r="C1198" s="20"/>
      <c r="D1198" s="20" t="n">
        <v>-0.2</v>
      </c>
      <c r="E1198" s="20" t="n">
        <v>0</v>
      </c>
      <c r="F1198" s="20" t="n">
        <f aca="false">F1197+1</f>
        <v>6</v>
      </c>
      <c r="G1198" s="21" t="n">
        <v>11599464.81</v>
      </c>
      <c r="H1198" s="20" t="n">
        <v>0</v>
      </c>
      <c r="I1198" s="21" t="n">
        <v>26406091.6</v>
      </c>
      <c r="J1198" s="21" t="n">
        <f aca="false">I1198-G1198</f>
        <v>14806626.79</v>
      </c>
    </row>
    <row r="1199" customFormat="false" ht="12.75" hidden="false" customHeight="false" outlineLevel="0" collapsed="false">
      <c r="A1199" s="20" t="n">
        <v>5</v>
      </c>
      <c r="B1199" s="20" t="n">
        <v>2.4</v>
      </c>
      <c r="C1199" s="20"/>
      <c r="D1199" s="20" t="n">
        <v>-0.2</v>
      </c>
      <c r="E1199" s="20" t="n">
        <v>0.2</v>
      </c>
      <c r="F1199" s="20" t="n">
        <f aca="false">F1198+1</f>
        <v>7</v>
      </c>
      <c r="G1199" s="21" t="n">
        <v>11901237.2</v>
      </c>
      <c r="H1199" s="20" t="n">
        <v>0</v>
      </c>
      <c r="I1199" s="21" t="n">
        <v>26406091.6</v>
      </c>
      <c r="J1199" s="21" t="n">
        <f aca="false">I1199-G1199</f>
        <v>14504854.4</v>
      </c>
    </row>
    <row r="1200" customFormat="false" ht="12.75" hidden="false" customHeight="false" outlineLevel="0" collapsed="false">
      <c r="A1200" s="20" t="n">
        <v>5</v>
      </c>
      <c r="B1200" s="20" t="n">
        <v>-2.4</v>
      </c>
      <c r="C1200" s="20"/>
      <c r="D1200" s="20" t="n">
        <v>0</v>
      </c>
      <c r="E1200" s="20" t="n">
        <v>0</v>
      </c>
      <c r="F1200" s="20" t="n">
        <f aca="false">F1199+1</f>
        <v>8</v>
      </c>
      <c r="G1200" s="21" t="n">
        <v>13436482.72</v>
      </c>
      <c r="H1200" s="20" t="n">
        <v>0</v>
      </c>
      <c r="I1200" s="21" t="n">
        <v>27786038.88</v>
      </c>
      <c r="J1200" s="21" t="n">
        <f aca="false">I1200-G1200</f>
        <v>14349556.16</v>
      </c>
    </row>
    <row r="1201" customFormat="false" ht="12.75" hidden="false" customHeight="false" outlineLevel="0" collapsed="false">
      <c r="A1201" s="20" t="n">
        <v>5</v>
      </c>
      <c r="B1201" s="20" t="n">
        <v>0</v>
      </c>
      <c r="C1201" s="20"/>
      <c r="D1201" s="20" t="n">
        <v>0</v>
      </c>
      <c r="E1201" s="20" t="n">
        <v>0.2</v>
      </c>
      <c r="F1201" s="20" t="n">
        <f aca="false">F1200+1</f>
        <v>9</v>
      </c>
      <c r="G1201" s="21" t="n">
        <v>13516878.42</v>
      </c>
      <c r="H1201" s="20" t="n">
        <v>0</v>
      </c>
      <c r="I1201" s="21" t="n">
        <v>27786038.88</v>
      </c>
      <c r="J1201" s="21" t="n">
        <f aca="false">I1201-G1201</f>
        <v>14269160.46</v>
      </c>
    </row>
    <row r="1202" customFormat="false" ht="12.75" hidden="false" customHeight="false" outlineLevel="0" collapsed="false">
      <c r="A1202" s="20" t="n">
        <v>5</v>
      </c>
      <c r="B1202" s="20" t="n">
        <v>-2.4</v>
      </c>
      <c r="C1202" s="20"/>
      <c r="D1202" s="20" t="n">
        <v>0.2</v>
      </c>
      <c r="E1202" s="20" t="n">
        <v>0.2</v>
      </c>
      <c r="F1202" s="20" t="n">
        <f aca="false">F1201+1</f>
        <v>10</v>
      </c>
      <c r="G1202" s="21" t="n">
        <v>15230347.75</v>
      </c>
      <c r="H1202" s="20" t="n">
        <v>0</v>
      </c>
      <c r="I1202" s="21" t="n">
        <v>29394414.74</v>
      </c>
      <c r="J1202" s="21" t="n">
        <f aca="false">I1202-G1202</f>
        <v>14164066.99</v>
      </c>
    </row>
    <row r="1203" customFormat="false" ht="12.75" hidden="false" customHeight="false" outlineLevel="0" collapsed="false">
      <c r="A1203" s="20" t="n">
        <v>5</v>
      </c>
      <c r="B1203" s="20" t="n">
        <v>0</v>
      </c>
      <c r="C1203" s="20"/>
      <c r="D1203" s="20" t="n">
        <v>-0.2</v>
      </c>
      <c r="E1203" s="20" t="n">
        <v>-0.2</v>
      </c>
      <c r="F1203" s="20" t="n">
        <f aca="false">F1202+1</f>
        <v>11</v>
      </c>
      <c r="G1203" s="21" t="n">
        <v>13280732.71</v>
      </c>
      <c r="H1203" s="20" t="n">
        <v>0</v>
      </c>
      <c r="I1203" s="21" t="n">
        <v>26406091.6</v>
      </c>
      <c r="J1203" s="21" t="n">
        <f aca="false">I1203-G1203</f>
        <v>13125358.89</v>
      </c>
    </row>
    <row r="1204" customFormat="false" ht="12.75" hidden="false" customHeight="false" outlineLevel="0" collapsed="false">
      <c r="A1204" s="20" t="n">
        <v>5</v>
      </c>
      <c r="B1204" s="20" t="n">
        <v>2.4</v>
      </c>
      <c r="C1204" s="20"/>
      <c r="D1204" s="20" t="n">
        <v>-0.2</v>
      </c>
      <c r="E1204" s="20" t="n">
        <v>0</v>
      </c>
      <c r="F1204" s="20" t="n">
        <f aca="false">F1203+1</f>
        <v>12</v>
      </c>
      <c r="G1204" s="21" t="n">
        <v>13668035.53</v>
      </c>
      <c r="H1204" s="20" t="n">
        <v>0</v>
      </c>
      <c r="I1204" s="21" t="n">
        <v>26406091.6</v>
      </c>
      <c r="J1204" s="21" t="n">
        <f aca="false">I1204-G1204</f>
        <v>12738056.07</v>
      </c>
    </row>
    <row r="1205" customFormat="false" ht="12.75" hidden="false" customHeight="false" outlineLevel="0" collapsed="false">
      <c r="A1205" s="20" t="n">
        <v>5</v>
      </c>
      <c r="B1205" s="20" t="n">
        <v>-2.4</v>
      </c>
      <c r="C1205" s="20"/>
      <c r="D1205" s="20" t="n">
        <v>0</v>
      </c>
      <c r="E1205" s="20" t="n">
        <v>-0.2</v>
      </c>
      <c r="F1205" s="20" t="n">
        <f aca="false">F1204+1</f>
        <v>13</v>
      </c>
      <c r="G1205" s="21" t="n">
        <v>15221326.99</v>
      </c>
      <c r="H1205" s="20" t="n">
        <v>0</v>
      </c>
      <c r="I1205" s="21" t="n">
        <v>27786038.88</v>
      </c>
      <c r="J1205" s="21" t="n">
        <f aca="false">I1205-G1205</f>
        <v>12564711.89</v>
      </c>
    </row>
    <row r="1206" customFormat="false" ht="12.75" hidden="false" customHeight="false" outlineLevel="0" collapsed="false">
      <c r="A1206" s="20" t="n">
        <v>5</v>
      </c>
      <c r="B1206" s="20" t="n">
        <v>2.4</v>
      </c>
      <c r="C1206" s="20"/>
      <c r="D1206" s="20" t="n">
        <v>0</v>
      </c>
      <c r="E1206" s="20" t="n">
        <v>0.2</v>
      </c>
      <c r="F1206" s="20" t="n">
        <f aca="false">F1205+1</f>
        <v>14</v>
      </c>
      <c r="G1206" s="21" t="n">
        <v>15380319.68</v>
      </c>
      <c r="H1206" s="20" t="n">
        <v>0</v>
      </c>
      <c r="I1206" s="21" t="n">
        <v>27786038.88</v>
      </c>
      <c r="J1206" s="21" t="n">
        <f aca="false">I1206-G1206</f>
        <v>12405719.2</v>
      </c>
    </row>
    <row r="1207" customFormat="false" ht="12.75" hidden="false" customHeight="false" outlineLevel="0" collapsed="false">
      <c r="A1207" s="20" t="n">
        <v>5</v>
      </c>
      <c r="B1207" s="20" t="n">
        <v>0</v>
      </c>
      <c r="C1207" s="20"/>
      <c r="D1207" s="20" t="n">
        <v>0.2</v>
      </c>
      <c r="E1207" s="20" t="n">
        <v>0.2</v>
      </c>
      <c r="F1207" s="20" t="n">
        <f aca="false">F1206+1</f>
        <v>15</v>
      </c>
      <c r="G1207" s="21" t="n">
        <v>17038796.5</v>
      </c>
      <c r="H1207" s="20" t="n">
        <v>0</v>
      </c>
      <c r="I1207" s="21" t="n">
        <v>29394414.74</v>
      </c>
      <c r="J1207" s="21" t="n">
        <f aca="false">I1207-G1207</f>
        <v>12355618.24</v>
      </c>
    </row>
    <row r="1208" customFormat="false" ht="12.75" hidden="false" customHeight="false" outlineLevel="0" collapsed="false">
      <c r="A1208" s="20" t="n">
        <v>5</v>
      </c>
      <c r="B1208" s="20" t="n">
        <v>0</v>
      </c>
      <c r="C1208" s="20"/>
      <c r="D1208" s="20" t="n">
        <v>0</v>
      </c>
      <c r="E1208" s="20" t="n">
        <v>0</v>
      </c>
      <c r="F1208" s="20" t="n">
        <f aca="false">F1207+1</f>
        <v>16</v>
      </c>
      <c r="G1208" s="21" t="n">
        <v>15454268.78</v>
      </c>
      <c r="H1208" s="20" t="n">
        <v>0</v>
      </c>
      <c r="I1208" s="21" t="n">
        <v>27786038.88</v>
      </c>
      <c r="J1208" s="21" t="n">
        <f aca="false">I1208-G1208</f>
        <v>12331770.1</v>
      </c>
    </row>
    <row r="1209" customFormat="false" ht="12.75" hidden="false" customHeight="false" outlineLevel="0" collapsed="false">
      <c r="A1209" s="20" t="n">
        <v>5</v>
      </c>
      <c r="B1209" s="20" t="n">
        <v>-2.4</v>
      </c>
      <c r="C1209" s="20"/>
      <c r="D1209" s="20" t="n">
        <v>0.2</v>
      </c>
      <c r="E1209" s="20" t="n">
        <v>0</v>
      </c>
      <c r="F1209" s="20" t="n">
        <f aca="false">F1208+1</f>
        <v>17</v>
      </c>
      <c r="G1209" s="21" t="n">
        <v>17152592.73</v>
      </c>
      <c r="H1209" s="20" t="n">
        <v>0</v>
      </c>
      <c r="I1209" s="21" t="n">
        <v>29394414.74</v>
      </c>
      <c r="J1209" s="21" t="n">
        <f aca="false">I1209-G1209</f>
        <v>12241822.01</v>
      </c>
    </row>
    <row r="1210" customFormat="false" ht="12.75" hidden="false" customHeight="false" outlineLevel="0" collapsed="false">
      <c r="A1210" s="20" t="n">
        <v>5</v>
      </c>
      <c r="B1210" s="20" t="n">
        <v>2.4</v>
      </c>
      <c r="C1210" s="20"/>
      <c r="D1210" s="20" t="n">
        <v>-0.2</v>
      </c>
      <c r="E1210" s="20" t="n">
        <v>-0.2</v>
      </c>
      <c r="F1210" s="20" t="n">
        <f aca="false">F1209+1</f>
        <v>18</v>
      </c>
      <c r="G1210" s="21" t="n">
        <v>15700002.86</v>
      </c>
      <c r="H1210" s="20" t="n">
        <v>0</v>
      </c>
      <c r="I1210" s="21" t="n">
        <v>26406091.6</v>
      </c>
      <c r="J1210" s="21" t="n">
        <f aca="false">I1210-G1210</f>
        <v>10706088.74</v>
      </c>
    </row>
    <row r="1211" customFormat="false" ht="12.75" hidden="false" customHeight="false" outlineLevel="0" collapsed="false">
      <c r="A1211" s="20" t="n">
        <v>5</v>
      </c>
      <c r="B1211" s="20" t="n">
        <v>2.4</v>
      </c>
      <c r="C1211" s="20"/>
      <c r="D1211" s="20" t="n">
        <v>0.2</v>
      </c>
      <c r="E1211" s="20" t="n">
        <v>0.2</v>
      </c>
      <c r="F1211" s="20" t="n">
        <f aca="false">F1210+1</f>
        <v>19</v>
      </c>
      <c r="G1211" s="21" t="n">
        <v>18906040.04</v>
      </c>
      <c r="H1211" s="20" t="n">
        <v>0</v>
      </c>
      <c r="I1211" s="21" t="n">
        <v>29394414.74</v>
      </c>
      <c r="J1211" s="21" t="n">
        <f aca="false">I1211-G1211</f>
        <v>10488374.7</v>
      </c>
    </row>
    <row r="1212" customFormat="false" ht="12.75" hidden="false" customHeight="false" outlineLevel="0" collapsed="false">
      <c r="A1212" s="20" t="n">
        <v>5</v>
      </c>
      <c r="B1212" s="20" t="n">
        <v>-2.4</v>
      </c>
      <c r="C1212" s="20"/>
      <c r="D1212" s="20" t="n">
        <v>0.2</v>
      </c>
      <c r="E1212" s="20" t="n">
        <v>-0.2</v>
      </c>
      <c r="F1212" s="20" t="n">
        <f aca="false">F1211+1</f>
        <v>20</v>
      </c>
      <c r="G1212" s="21" t="n">
        <v>18964139.02</v>
      </c>
      <c r="H1212" s="20" t="n">
        <v>0</v>
      </c>
      <c r="I1212" s="21" t="n">
        <v>29394414.74</v>
      </c>
      <c r="J1212" s="21" t="n">
        <f aca="false">I1212-G1212</f>
        <v>10430275.72</v>
      </c>
    </row>
    <row r="1213" customFormat="false" ht="12.75" hidden="false" customHeight="false" outlineLevel="0" collapsed="false">
      <c r="A1213" s="20" t="n">
        <v>5</v>
      </c>
      <c r="B1213" s="20" t="n">
        <v>0</v>
      </c>
      <c r="C1213" s="20"/>
      <c r="D1213" s="20" t="n">
        <v>0</v>
      </c>
      <c r="E1213" s="20" t="n">
        <v>-0.2</v>
      </c>
      <c r="F1213" s="20" t="n">
        <f aca="false">F1212+1</f>
        <v>21</v>
      </c>
      <c r="G1213" s="21" t="n">
        <v>17440009.49</v>
      </c>
      <c r="H1213" s="20" t="n">
        <v>0</v>
      </c>
      <c r="I1213" s="21" t="n">
        <v>27786038.88</v>
      </c>
      <c r="J1213" s="21" t="n">
        <f aca="false">I1213-G1213</f>
        <v>10346029.39</v>
      </c>
    </row>
    <row r="1214" customFormat="false" ht="12.75" hidden="false" customHeight="false" outlineLevel="0" collapsed="false">
      <c r="A1214" s="20" t="n">
        <v>5</v>
      </c>
      <c r="B1214" s="20" t="n">
        <v>0</v>
      </c>
      <c r="C1214" s="20"/>
      <c r="D1214" s="20" t="n">
        <v>0.2</v>
      </c>
      <c r="E1214" s="20" t="n">
        <v>0</v>
      </c>
      <c r="F1214" s="20" t="n">
        <f aca="false">F1213+1</f>
        <v>22</v>
      </c>
      <c r="G1214" s="21" t="n">
        <v>19130690.48</v>
      </c>
      <c r="H1214" s="20" t="n">
        <v>0</v>
      </c>
      <c r="I1214" s="21" t="n">
        <v>29394414.74</v>
      </c>
      <c r="J1214" s="21" t="n">
        <f aca="false">I1214-G1214</f>
        <v>10263724.26</v>
      </c>
    </row>
    <row r="1215" customFormat="false" ht="12.75" hidden="false" customHeight="false" outlineLevel="0" collapsed="false">
      <c r="A1215" s="20" t="n">
        <v>5</v>
      </c>
      <c r="B1215" s="20" t="n">
        <v>2.4</v>
      </c>
      <c r="C1215" s="20"/>
      <c r="D1215" s="20" t="n">
        <v>0</v>
      </c>
      <c r="E1215" s="20" t="n">
        <v>0</v>
      </c>
      <c r="F1215" s="20" t="n">
        <f aca="false">F1214+1</f>
        <v>23</v>
      </c>
      <c r="G1215" s="21" t="n">
        <v>17584501.49</v>
      </c>
      <c r="H1215" s="20" t="n">
        <v>0</v>
      </c>
      <c r="I1215" s="21" t="n">
        <v>27786038.88</v>
      </c>
      <c r="J1215" s="21" t="n">
        <f aca="false">I1215-G1215</f>
        <v>10201537.39</v>
      </c>
    </row>
    <row r="1216" customFormat="false" ht="12.75" hidden="false" customHeight="false" outlineLevel="0" collapsed="false">
      <c r="A1216" s="20" t="n">
        <v>0</v>
      </c>
      <c r="B1216" s="20" t="n">
        <v>-2.4</v>
      </c>
      <c r="C1216" s="20"/>
      <c r="D1216" s="20" t="n">
        <v>-0.2</v>
      </c>
      <c r="E1216" s="20" t="n">
        <v>0.2</v>
      </c>
      <c r="F1216" s="20" t="n">
        <f aca="false">F1215+1</f>
        <v>24</v>
      </c>
      <c r="G1216" s="21" t="n">
        <v>12930389.82</v>
      </c>
      <c r="H1216" s="20" t="n">
        <v>0</v>
      </c>
      <c r="I1216" s="21" t="n">
        <v>22546034.83</v>
      </c>
      <c r="J1216" s="21" t="n">
        <f aca="false">I1216-G1216</f>
        <v>9615645.01</v>
      </c>
    </row>
    <row r="1217" customFormat="false" ht="12.75" hidden="false" customHeight="false" outlineLevel="0" collapsed="false">
      <c r="A1217" s="20" t="n">
        <v>5</v>
      </c>
      <c r="B1217" s="20" t="n">
        <v>0</v>
      </c>
      <c r="C1217" s="20"/>
      <c r="D1217" s="20" t="n">
        <v>0.2</v>
      </c>
      <c r="E1217" s="20" t="n">
        <v>-0.2</v>
      </c>
      <c r="F1217" s="20" t="n">
        <f aca="false">F1216+1</f>
        <v>25</v>
      </c>
      <c r="G1217" s="21" t="n">
        <v>21052868.96</v>
      </c>
      <c r="H1217" s="20" t="n">
        <v>0</v>
      </c>
      <c r="I1217" s="21" t="n">
        <v>29394414.74</v>
      </c>
      <c r="J1217" s="21" t="n">
        <f aca="false">I1217-G1217</f>
        <v>8341545.78</v>
      </c>
    </row>
    <row r="1218" customFormat="false" ht="12.75" hidden="false" customHeight="false" outlineLevel="0" collapsed="false">
      <c r="A1218" s="20" t="n">
        <v>5</v>
      </c>
      <c r="B1218" s="20" t="n">
        <v>2.4</v>
      </c>
      <c r="C1218" s="20"/>
      <c r="D1218" s="20" t="n">
        <v>0.2</v>
      </c>
      <c r="E1218" s="20" t="n">
        <v>0</v>
      </c>
      <c r="F1218" s="20" t="n">
        <f aca="false">F1217+1</f>
        <v>26</v>
      </c>
      <c r="G1218" s="21" t="n">
        <v>21160610.27</v>
      </c>
      <c r="H1218" s="20" t="n">
        <v>0</v>
      </c>
      <c r="I1218" s="21" t="n">
        <v>29394414.74</v>
      </c>
      <c r="J1218" s="21" t="n">
        <f aca="false">I1218-G1218</f>
        <v>8233804.47</v>
      </c>
    </row>
    <row r="1219" customFormat="false" ht="12.75" hidden="false" customHeight="false" outlineLevel="0" collapsed="false">
      <c r="A1219" s="20" t="n">
        <v>5</v>
      </c>
      <c r="B1219" s="20" t="n">
        <v>2.4</v>
      </c>
      <c r="C1219" s="20"/>
      <c r="D1219" s="20" t="n">
        <v>0</v>
      </c>
      <c r="E1219" s="20" t="n">
        <v>-0.2</v>
      </c>
      <c r="F1219" s="20" t="n">
        <f aca="false">F1218+1</f>
        <v>27</v>
      </c>
      <c r="G1219" s="21" t="n">
        <v>19745967.69</v>
      </c>
      <c r="H1219" s="20" t="n">
        <v>0</v>
      </c>
      <c r="I1219" s="21" t="n">
        <v>27786038.88</v>
      </c>
      <c r="J1219" s="21" t="n">
        <f aca="false">I1219-G1219</f>
        <v>8040071.19</v>
      </c>
    </row>
    <row r="1220" customFormat="false" ht="12.75" hidden="false" customHeight="false" outlineLevel="0" collapsed="false">
      <c r="A1220" s="20" t="n">
        <v>0</v>
      </c>
      <c r="B1220" s="20" t="n">
        <v>-2.4</v>
      </c>
      <c r="C1220" s="20"/>
      <c r="D1220" s="20" t="n">
        <v>-0.2</v>
      </c>
      <c r="E1220" s="20" t="n">
        <v>0</v>
      </c>
      <c r="F1220" s="20" t="n">
        <f aca="false">F1219+1</f>
        <v>28</v>
      </c>
      <c r="G1220" s="21" t="n">
        <v>14869598.82</v>
      </c>
      <c r="H1220" s="20" t="n">
        <v>0</v>
      </c>
      <c r="I1220" s="21" t="n">
        <v>22546034.83</v>
      </c>
      <c r="J1220" s="21" t="n">
        <f aca="false">I1220-G1220</f>
        <v>7676436.01</v>
      </c>
    </row>
    <row r="1221" customFormat="false" ht="12.75" hidden="false" customHeight="false" outlineLevel="0" collapsed="false">
      <c r="A1221" s="20" t="n">
        <v>0</v>
      </c>
      <c r="B1221" s="20" t="n">
        <v>0</v>
      </c>
      <c r="C1221" s="20"/>
      <c r="D1221" s="20" t="n">
        <v>-0.2</v>
      </c>
      <c r="E1221" s="20" t="n">
        <v>0.2</v>
      </c>
      <c r="F1221" s="20" t="n">
        <f aca="false">F1220+1</f>
        <v>29</v>
      </c>
      <c r="G1221" s="21" t="n">
        <v>15160673.17</v>
      </c>
      <c r="H1221" s="20" t="n">
        <v>0</v>
      </c>
      <c r="I1221" s="21" t="n">
        <v>22546034.83</v>
      </c>
      <c r="J1221" s="21" t="n">
        <f aca="false">I1221-G1221</f>
        <v>7385361.66</v>
      </c>
    </row>
    <row r="1222" customFormat="false" ht="12.75" hidden="false" customHeight="false" outlineLevel="0" collapsed="false">
      <c r="A1222" s="20" t="n">
        <v>0</v>
      </c>
      <c r="B1222" s="20" t="n">
        <v>-2.4</v>
      </c>
      <c r="C1222" s="20"/>
      <c r="D1222" s="20" t="n">
        <v>0</v>
      </c>
      <c r="E1222" s="20" t="n">
        <v>0.2</v>
      </c>
      <c r="F1222" s="20" t="n">
        <f aca="false">F1221+1</f>
        <v>30</v>
      </c>
      <c r="G1222" s="21" t="n">
        <v>16658644.17</v>
      </c>
      <c r="H1222" s="20" t="n">
        <v>0</v>
      </c>
      <c r="I1222" s="21" t="n">
        <v>23662647.31</v>
      </c>
      <c r="J1222" s="21" t="n">
        <f aca="false">I1222-G1222</f>
        <v>7004003.14</v>
      </c>
    </row>
    <row r="1223" customFormat="false" ht="12.75" hidden="false" customHeight="false" outlineLevel="0" collapsed="false">
      <c r="A1223" s="20" t="n">
        <v>5</v>
      </c>
      <c r="B1223" s="20" t="n">
        <v>2.4</v>
      </c>
      <c r="C1223" s="20"/>
      <c r="D1223" s="20" t="n">
        <v>0.2</v>
      </c>
      <c r="E1223" s="20" t="n">
        <v>-0.2</v>
      </c>
      <c r="F1223" s="20" t="n">
        <f aca="false">F1222+1</f>
        <v>31</v>
      </c>
      <c r="G1223" s="21" t="n">
        <v>23182140.37</v>
      </c>
      <c r="H1223" s="20" t="n">
        <v>0</v>
      </c>
      <c r="I1223" s="21" t="n">
        <v>29394414.74</v>
      </c>
      <c r="J1223" s="21" t="n">
        <f aca="false">I1223-G1223</f>
        <v>6212274.37</v>
      </c>
    </row>
    <row r="1224" customFormat="false" ht="12.75" hidden="false" customHeight="false" outlineLevel="0" collapsed="false">
      <c r="A1224" s="20" t="n">
        <v>0</v>
      </c>
      <c r="B1224" s="20" t="n">
        <v>-2.4</v>
      </c>
      <c r="C1224" s="20"/>
      <c r="D1224" s="20" t="n">
        <v>-0.2</v>
      </c>
      <c r="E1224" s="20" t="n">
        <v>-0.2</v>
      </c>
      <c r="F1224" s="20" t="n">
        <f aca="false">F1223+1</f>
        <v>32</v>
      </c>
      <c r="G1224" s="21" t="n">
        <v>16899926.81</v>
      </c>
      <c r="H1224" s="20" t="n">
        <v>0</v>
      </c>
      <c r="I1224" s="21" t="n">
        <v>22546034.83</v>
      </c>
      <c r="J1224" s="21" t="n">
        <f aca="false">I1224-G1224</f>
        <v>5646108.02</v>
      </c>
    </row>
    <row r="1225" customFormat="false" ht="12.75" hidden="false" customHeight="false" outlineLevel="0" collapsed="false">
      <c r="A1225" s="20" t="n">
        <v>0</v>
      </c>
      <c r="B1225" s="20" t="n">
        <v>0</v>
      </c>
      <c r="C1225" s="20"/>
      <c r="D1225" s="20" t="n">
        <v>-0.2</v>
      </c>
      <c r="E1225" s="20" t="n">
        <v>0</v>
      </c>
      <c r="F1225" s="20" t="n">
        <f aca="false">F1224+1</f>
        <v>33</v>
      </c>
      <c r="G1225" s="21" t="n">
        <v>17427384.24</v>
      </c>
      <c r="H1225" s="20" t="n">
        <v>0</v>
      </c>
      <c r="I1225" s="21" t="n">
        <v>22546034.83</v>
      </c>
      <c r="J1225" s="21" t="n">
        <f aca="false">I1225-G1225</f>
        <v>5118650.59</v>
      </c>
    </row>
    <row r="1226" customFormat="false" ht="12.75" hidden="false" customHeight="false" outlineLevel="0" collapsed="false">
      <c r="A1226" s="20" t="n">
        <v>0</v>
      </c>
      <c r="B1226" s="20" t="n">
        <v>2.4</v>
      </c>
      <c r="C1226" s="20"/>
      <c r="D1226" s="20" t="n">
        <v>-0.2</v>
      </c>
      <c r="E1226" s="20" t="n">
        <v>0.2</v>
      </c>
      <c r="F1226" s="20" t="n">
        <f aca="false">F1225+1</f>
        <v>34</v>
      </c>
      <c r="G1226" s="21" t="n">
        <v>17523876.97</v>
      </c>
      <c r="H1226" s="20" t="n">
        <v>0</v>
      </c>
      <c r="I1226" s="21" t="n">
        <v>22546034.83</v>
      </c>
      <c r="J1226" s="21" t="n">
        <f aca="false">I1226-G1226</f>
        <v>5022157.86</v>
      </c>
    </row>
    <row r="1227" customFormat="false" ht="12.75" hidden="false" customHeight="false" outlineLevel="0" collapsed="false">
      <c r="A1227" s="20" t="n">
        <v>0</v>
      </c>
      <c r="B1227" s="20" t="n">
        <v>-2.4</v>
      </c>
      <c r="C1227" s="20"/>
      <c r="D1227" s="20" t="n">
        <v>0</v>
      </c>
      <c r="E1227" s="20" t="n">
        <v>0</v>
      </c>
      <c r="F1227" s="20" t="n">
        <f aca="false">F1226+1</f>
        <v>35</v>
      </c>
      <c r="G1227" s="21" t="n">
        <v>18849896.51</v>
      </c>
      <c r="H1227" s="20" t="n">
        <v>0</v>
      </c>
      <c r="I1227" s="21" t="n">
        <v>23662647.31</v>
      </c>
      <c r="J1227" s="21" t="n">
        <f aca="false">I1227-G1227</f>
        <v>4812750.8</v>
      </c>
    </row>
    <row r="1228" customFormat="false" ht="12.75" hidden="false" customHeight="false" outlineLevel="0" collapsed="false">
      <c r="A1228" s="20" t="n">
        <v>0</v>
      </c>
      <c r="B1228" s="20" t="n">
        <v>0</v>
      </c>
      <c r="C1228" s="20"/>
      <c r="D1228" s="20" t="n">
        <v>0</v>
      </c>
      <c r="E1228" s="20" t="n">
        <v>0.2</v>
      </c>
      <c r="F1228" s="20" t="n">
        <f aca="false">F1227+1</f>
        <v>36</v>
      </c>
      <c r="G1228" s="21" t="n">
        <v>18863867.93</v>
      </c>
      <c r="H1228" s="20" t="n">
        <v>0</v>
      </c>
      <c r="I1228" s="21" t="n">
        <v>23662647.31</v>
      </c>
      <c r="J1228" s="21" t="n">
        <f aca="false">I1228-G1228</f>
        <v>4798779.38</v>
      </c>
    </row>
    <row r="1229" customFormat="false" ht="12.75" hidden="false" customHeight="false" outlineLevel="0" collapsed="false">
      <c r="A1229" s="20" t="n">
        <v>0</v>
      </c>
      <c r="B1229" s="20" t="n">
        <v>-2.4</v>
      </c>
      <c r="C1229" s="20"/>
      <c r="D1229" s="20" t="n">
        <v>0.2</v>
      </c>
      <c r="E1229" s="20" t="n">
        <v>0.2</v>
      </c>
      <c r="F1229" s="20" t="n">
        <f aca="false">F1228+1</f>
        <v>37</v>
      </c>
      <c r="G1229" s="21" t="n">
        <v>20285873.5</v>
      </c>
      <c r="H1229" s="20" t="n">
        <v>0</v>
      </c>
      <c r="I1229" s="21" t="n">
        <v>25008729.4</v>
      </c>
      <c r="J1229" s="21" t="n">
        <f aca="false">I1229-G1229</f>
        <v>4722855.9</v>
      </c>
    </row>
    <row r="1230" customFormat="false" ht="12.75" hidden="false" customHeight="false" outlineLevel="0" collapsed="false">
      <c r="A1230" s="20" t="n">
        <v>0</v>
      </c>
      <c r="B1230" s="20" t="n">
        <v>0</v>
      </c>
      <c r="C1230" s="20"/>
      <c r="D1230" s="20" t="n">
        <v>-0.2</v>
      </c>
      <c r="E1230" s="20" t="n">
        <v>-0.2</v>
      </c>
      <c r="F1230" s="20" t="n">
        <f aca="false">F1229+1</f>
        <v>38</v>
      </c>
      <c r="G1230" s="21" t="n">
        <v>19765937.64</v>
      </c>
      <c r="H1230" s="20" t="n">
        <v>0</v>
      </c>
      <c r="I1230" s="21" t="n">
        <v>22546034.83</v>
      </c>
      <c r="J1230" s="21" t="n">
        <f aca="false">I1230-G1230</f>
        <v>2780097.19</v>
      </c>
    </row>
    <row r="1231" customFormat="false" ht="12.75" hidden="false" customHeight="false" outlineLevel="0" collapsed="false">
      <c r="A1231" s="20" t="n">
        <v>0</v>
      </c>
      <c r="B1231" s="20" t="n">
        <v>-2.4</v>
      </c>
      <c r="C1231" s="20"/>
      <c r="D1231" s="20" t="n">
        <v>0</v>
      </c>
      <c r="E1231" s="20" t="n">
        <v>-0.2</v>
      </c>
      <c r="F1231" s="20" t="n">
        <f aca="false">F1230+1</f>
        <v>39</v>
      </c>
      <c r="G1231" s="21" t="n">
        <v>20925467.53</v>
      </c>
      <c r="H1231" s="20" t="n">
        <v>0</v>
      </c>
      <c r="I1231" s="21" t="n">
        <v>23662647.31</v>
      </c>
      <c r="J1231" s="21" t="n">
        <f aca="false">I1231-G1231</f>
        <v>2737179.78</v>
      </c>
    </row>
    <row r="1232" customFormat="false" ht="12.75" hidden="false" customHeight="false" outlineLevel="0" collapsed="false">
      <c r="A1232" s="20" t="n">
        <v>0</v>
      </c>
      <c r="B1232" s="20" t="n">
        <v>0</v>
      </c>
      <c r="C1232" s="20"/>
      <c r="D1232" s="20" t="n">
        <v>0.2</v>
      </c>
      <c r="E1232" s="20" t="n">
        <v>0.2</v>
      </c>
      <c r="F1232" s="20" t="n">
        <f aca="false">F1231+1</f>
        <v>40</v>
      </c>
      <c r="G1232" s="21" t="n">
        <v>22370995.82</v>
      </c>
      <c r="H1232" s="20" t="n">
        <v>0</v>
      </c>
      <c r="I1232" s="21" t="n">
        <v>25008729.4</v>
      </c>
      <c r="J1232" s="21" t="n">
        <f aca="false">I1232-G1232</f>
        <v>2637733.58</v>
      </c>
    </row>
    <row r="1233" customFormat="false" ht="12.75" hidden="false" customHeight="false" outlineLevel="0" collapsed="false">
      <c r="A1233" s="20" t="n">
        <v>0</v>
      </c>
      <c r="B1233" s="20" t="n">
        <v>-2.4</v>
      </c>
      <c r="C1233" s="20"/>
      <c r="D1233" s="20" t="n">
        <v>0.2</v>
      </c>
      <c r="E1233" s="20" t="n">
        <v>0</v>
      </c>
      <c r="F1233" s="20" t="n">
        <f aca="false">F1232+1</f>
        <v>41</v>
      </c>
      <c r="G1233" s="21" t="n">
        <v>22441274.96</v>
      </c>
      <c r="H1233" s="20" t="n">
        <v>0</v>
      </c>
      <c r="I1233" s="21" t="n">
        <v>25008729.4</v>
      </c>
      <c r="J1233" s="21" t="n">
        <f aca="false">I1233-G1233</f>
        <v>2567454.44</v>
      </c>
    </row>
    <row r="1234" customFormat="false" ht="12.75" hidden="false" customHeight="false" outlineLevel="0" collapsed="false">
      <c r="A1234" s="20" t="n">
        <v>0</v>
      </c>
      <c r="B1234" s="20" t="n">
        <v>2.4</v>
      </c>
      <c r="C1234" s="20"/>
      <c r="D1234" s="20" t="n">
        <v>0</v>
      </c>
      <c r="E1234" s="20" t="n">
        <v>0.2</v>
      </c>
      <c r="F1234" s="20" t="n">
        <f aca="false">F1233+1</f>
        <v>42</v>
      </c>
      <c r="G1234" s="21" t="n">
        <v>21146016.07</v>
      </c>
      <c r="H1234" s="20" t="n">
        <v>0</v>
      </c>
      <c r="I1234" s="21" t="n">
        <v>23662647.31</v>
      </c>
      <c r="J1234" s="21" t="n">
        <f aca="false">I1234-G1234</f>
        <v>2516631.24</v>
      </c>
    </row>
    <row r="1235" customFormat="false" ht="12.75" hidden="false" customHeight="false" outlineLevel="0" collapsed="false">
      <c r="A1235" s="20" t="n">
        <v>0</v>
      </c>
      <c r="B1235" s="20" t="n">
        <v>0</v>
      </c>
      <c r="C1235" s="20"/>
      <c r="D1235" s="20" t="n">
        <v>0</v>
      </c>
      <c r="E1235" s="20" t="n">
        <v>0</v>
      </c>
      <c r="F1235" s="20" t="n">
        <f aca="false">F1234+1</f>
        <v>43</v>
      </c>
      <c r="G1235" s="21" t="n">
        <v>21281608.74</v>
      </c>
      <c r="H1235" s="20" t="n">
        <v>1</v>
      </c>
      <c r="I1235" s="21" t="n">
        <v>23662647.31</v>
      </c>
      <c r="J1235" s="21" t="n">
        <f aca="false">I1235-G1235</f>
        <v>2381038.57</v>
      </c>
    </row>
    <row r="1236" customFormat="false" ht="12.75" hidden="false" customHeight="false" outlineLevel="0" collapsed="false">
      <c r="A1236" s="20" t="n">
        <v>0</v>
      </c>
      <c r="B1236" s="20" t="n">
        <v>2.4</v>
      </c>
      <c r="C1236" s="20"/>
      <c r="D1236" s="20" t="n">
        <v>-0.2</v>
      </c>
      <c r="E1236" s="20" t="n">
        <v>0</v>
      </c>
      <c r="F1236" s="20" t="n">
        <f aca="false">F1235+1</f>
        <v>44</v>
      </c>
      <c r="G1236" s="21" t="n">
        <v>20191360.42</v>
      </c>
      <c r="H1236" s="20" t="n">
        <v>0</v>
      </c>
      <c r="I1236" s="21" t="n">
        <v>22546034.83</v>
      </c>
      <c r="J1236" s="21" t="n">
        <f aca="false">I1236-G1236</f>
        <v>2354674.41</v>
      </c>
    </row>
    <row r="1237" customFormat="false" ht="12.75" hidden="false" customHeight="false" outlineLevel="0" collapsed="false">
      <c r="A1237" s="20" t="n">
        <v>0</v>
      </c>
      <c r="B1237" s="20" t="n">
        <v>-2.4</v>
      </c>
      <c r="C1237" s="20"/>
      <c r="D1237" s="20" t="n">
        <v>0.2</v>
      </c>
      <c r="E1237" s="20" t="n">
        <v>-0.2</v>
      </c>
      <c r="F1237" s="20" t="n">
        <f aca="false">F1236+1</f>
        <v>45</v>
      </c>
      <c r="G1237" s="21" t="n">
        <v>24298774.78</v>
      </c>
      <c r="H1237" s="20" t="n">
        <v>0</v>
      </c>
      <c r="I1237" s="21" t="n">
        <v>25008729.4</v>
      </c>
      <c r="J1237" s="21" t="n">
        <f aca="false">I1237-G1237</f>
        <v>709954.619999997</v>
      </c>
    </row>
    <row r="1238" customFormat="false" ht="12.75" hidden="false" customHeight="false" outlineLevel="0" collapsed="false">
      <c r="A1238" s="20" t="n">
        <v>0</v>
      </c>
      <c r="B1238" s="20" t="n">
        <v>2.4</v>
      </c>
      <c r="C1238" s="20"/>
      <c r="D1238" s="20" t="n">
        <v>0.2</v>
      </c>
      <c r="E1238" s="20" t="n">
        <v>0.2</v>
      </c>
      <c r="F1238" s="20" t="n">
        <f aca="false">F1237+1</f>
        <v>46</v>
      </c>
      <c r="G1238" s="21" t="n">
        <v>24502328.53</v>
      </c>
      <c r="H1238" s="20" t="n">
        <v>0</v>
      </c>
      <c r="I1238" s="21" t="n">
        <v>25008729.4</v>
      </c>
      <c r="J1238" s="21" t="n">
        <f aca="false">I1238-G1238</f>
        <v>506400.869999997</v>
      </c>
    </row>
    <row r="1239" customFormat="false" ht="12.75" hidden="false" customHeight="false" outlineLevel="0" collapsed="false">
      <c r="A1239" s="20" t="n">
        <v>0</v>
      </c>
      <c r="B1239" s="20" t="n">
        <v>0</v>
      </c>
      <c r="C1239" s="20"/>
      <c r="D1239" s="20" t="n">
        <v>0.2</v>
      </c>
      <c r="E1239" s="20" t="n">
        <v>0</v>
      </c>
      <c r="F1239" s="20" t="n">
        <f aca="false">F1238+1</f>
        <v>47</v>
      </c>
      <c r="G1239" s="21" t="n">
        <v>24656282.38</v>
      </c>
      <c r="H1239" s="20" t="n">
        <v>0</v>
      </c>
      <c r="I1239" s="21" t="n">
        <v>25008729.4</v>
      </c>
      <c r="J1239" s="21" t="n">
        <f aca="false">I1239-G1239</f>
        <v>352447.02</v>
      </c>
    </row>
    <row r="1240" customFormat="false" ht="12.75" hidden="false" customHeight="false" outlineLevel="0" collapsed="false">
      <c r="A1240" s="20" t="n">
        <v>0</v>
      </c>
      <c r="B1240" s="20" t="n">
        <v>0</v>
      </c>
      <c r="C1240" s="20"/>
      <c r="D1240" s="20" t="n">
        <v>0</v>
      </c>
      <c r="E1240" s="20" t="n">
        <v>-0.2</v>
      </c>
      <c r="F1240" s="20" t="n">
        <f aca="false">F1239+1</f>
        <v>48</v>
      </c>
      <c r="G1240" s="21" t="n">
        <v>23502595.41</v>
      </c>
      <c r="H1240" s="20" t="n">
        <v>0</v>
      </c>
      <c r="I1240" s="21" t="n">
        <v>23662647.31</v>
      </c>
      <c r="J1240" s="21" t="n">
        <f aca="false">I1240-G1240</f>
        <v>160051.899999999</v>
      </c>
    </row>
    <row r="1241" customFormat="false" ht="12.75" hidden="false" customHeight="false" outlineLevel="0" collapsed="false">
      <c r="A1241" s="20" t="n">
        <v>0</v>
      </c>
      <c r="B1241" s="20" t="n">
        <v>2.4</v>
      </c>
      <c r="C1241" s="20"/>
      <c r="D1241" s="20" t="n">
        <v>0</v>
      </c>
      <c r="E1241" s="20" t="n">
        <v>0</v>
      </c>
      <c r="F1241" s="20" t="n">
        <f aca="false">F1240+1</f>
        <v>49</v>
      </c>
      <c r="G1241" s="21" t="n">
        <v>23799821.21</v>
      </c>
      <c r="H1241" s="20" t="n">
        <v>0</v>
      </c>
      <c r="I1241" s="21" t="n">
        <v>23662647.31</v>
      </c>
      <c r="J1241" s="21" t="n">
        <f aca="false">I1241-G1241</f>
        <v>-137173.900000002</v>
      </c>
    </row>
    <row r="1242" customFormat="false" ht="12.75" hidden="false" customHeight="false" outlineLevel="0" collapsed="false">
      <c r="A1242" s="20" t="n">
        <v>0</v>
      </c>
      <c r="B1242" s="20" t="n">
        <v>2.4</v>
      </c>
      <c r="C1242" s="20"/>
      <c r="D1242" s="20" t="n">
        <v>-0.2</v>
      </c>
      <c r="E1242" s="20" t="n">
        <v>-0.2</v>
      </c>
      <c r="F1242" s="20" t="n">
        <f aca="false">F1241+1</f>
        <v>50</v>
      </c>
      <c r="G1242" s="21" t="n">
        <v>22798294.71</v>
      </c>
      <c r="H1242" s="20" t="n">
        <v>0</v>
      </c>
      <c r="I1242" s="21" t="n">
        <v>22546034.83</v>
      </c>
      <c r="J1242" s="21" t="n">
        <f aca="false">I1242-G1242</f>
        <v>-252259.880000003</v>
      </c>
    </row>
    <row r="1243" customFormat="false" ht="12.75" hidden="false" customHeight="false" outlineLevel="0" collapsed="false">
      <c r="A1243" s="20" t="n">
        <v>-5</v>
      </c>
      <c r="B1243" s="20" t="n">
        <v>-2.4</v>
      </c>
      <c r="C1243" s="20"/>
      <c r="D1243" s="20" t="n">
        <v>-0.2</v>
      </c>
      <c r="E1243" s="20" t="n">
        <v>0.2</v>
      </c>
      <c r="F1243" s="20" t="n">
        <f aca="false">F1242+1</f>
        <v>51</v>
      </c>
      <c r="G1243" s="21" t="n">
        <v>19718923.64</v>
      </c>
      <c r="H1243" s="20" t="n">
        <v>0</v>
      </c>
      <c r="I1243" s="21" t="n">
        <v>19401858.11</v>
      </c>
      <c r="J1243" s="21" t="n">
        <f aca="false">I1243-G1243</f>
        <v>-317065.530000001</v>
      </c>
    </row>
    <row r="1244" customFormat="false" ht="12.75" hidden="false" customHeight="false" outlineLevel="0" collapsed="false">
      <c r="A1244" s="20" t="n">
        <v>0</v>
      </c>
      <c r="B1244" s="20" t="n">
        <v>0</v>
      </c>
      <c r="C1244" s="20"/>
      <c r="D1244" s="20" t="n">
        <v>0.2</v>
      </c>
      <c r="E1244" s="20" t="n">
        <v>-0.2</v>
      </c>
      <c r="F1244" s="20" t="n">
        <f aca="false">F1243+1</f>
        <v>52</v>
      </c>
      <c r="G1244" s="21" t="n">
        <v>26581785.35</v>
      </c>
      <c r="H1244" s="20" t="n">
        <v>0</v>
      </c>
      <c r="I1244" s="21" t="n">
        <v>25008729.4</v>
      </c>
      <c r="J1244" s="21" t="n">
        <f aca="false">I1244-G1244</f>
        <v>-1573055.95</v>
      </c>
    </row>
    <row r="1245" customFormat="false" ht="12.75" hidden="false" customHeight="false" outlineLevel="0" collapsed="false">
      <c r="A1245" s="20" t="n">
        <v>0</v>
      </c>
      <c r="B1245" s="20" t="n">
        <v>2.4</v>
      </c>
      <c r="C1245" s="20"/>
      <c r="D1245" s="20" t="n">
        <v>0.2</v>
      </c>
      <c r="E1245" s="20" t="n">
        <v>0</v>
      </c>
      <c r="F1245" s="20" t="n">
        <f aca="false">F1244+1</f>
        <v>53</v>
      </c>
      <c r="G1245" s="21" t="n">
        <v>26900288.9</v>
      </c>
      <c r="H1245" s="20" t="n">
        <v>0</v>
      </c>
      <c r="I1245" s="21" t="n">
        <v>25008729.4</v>
      </c>
      <c r="J1245" s="21" t="n">
        <f aca="false">I1245-G1245</f>
        <v>-1891559.5</v>
      </c>
    </row>
    <row r="1246" customFormat="false" ht="12.75" hidden="false" customHeight="false" outlineLevel="0" collapsed="false">
      <c r="A1246" s="20" t="n">
        <v>0</v>
      </c>
      <c r="B1246" s="20" t="n">
        <v>2.4</v>
      </c>
      <c r="C1246" s="20"/>
      <c r="D1246" s="20" t="n">
        <v>0</v>
      </c>
      <c r="E1246" s="20" t="n">
        <v>-0.2</v>
      </c>
      <c r="F1246" s="20" t="n">
        <f aca="false">F1245+1</f>
        <v>54</v>
      </c>
      <c r="G1246" s="21" t="n">
        <v>26131345.07</v>
      </c>
      <c r="H1246" s="20" t="n">
        <v>0</v>
      </c>
      <c r="I1246" s="21" t="n">
        <v>23662647.31</v>
      </c>
      <c r="J1246" s="21" t="n">
        <f aca="false">I1246-G1246</f>
        <v>-2468697.76</v>
      </c>
    </row>
    <row r="1247" customFormat="false" ht="12.75" hidden="false" customHeight="false" outlineLevel="0" collapsed="false">
      <c r="A1247" s="20" t="n">
        <v>-5</v>
      </c>
      <c r="B1247" s="20" t="n">
        <v>-2.4</v>
      </c>
      <c r="C1247" s="20"/>
      <c r="D1247" s="20" t="n">
        <v>-0.2</v>
      </c>
      <c r="E1247" s="20" t="n">
        <v>0</v>
      </c>
      <c r="F1247" s="20" t="n">
        <f aca="false">F1246+1</f>
        <v>55</v>
      </c>
      <c r="G1247" s="21" t="n">
        <v>22392224.71</v>
      </c>
      <c r="H1247" s="20" t="n">
        <v>0</v>
      </c>
      <c r="I1247" s="21" t="n">
        <v>19401858.11</v>
      </c>
      <c r="J1247" s="21" t="n">
        <f aca="false">I1247-G1247</f>
        <v>-2990366.6</v>
      </c>
    </row>
    <row r="1248" customFormat="false" ht="12.75" hidden="false" customHeight="false" outlineLevel="0" collapsed="false">
      <c r="A1248" s="20" t="n">
        <v>-5</v>
      </c>
      <c r="B1248" s="20" t="n">
        <v>-2.4</v>
      </c>
      <c r="C1248" s="20"/>
      <c r="D1248" s="20" t="n">
        <v>0</v>
      </c>
      <c r="E1248" s="20" t="n">
        <v>0.2</v>
      </c>
      <c r="F1248" s="20" t="n">
        <f aca="false">F1247+1</f>
        <v>56</v>
      </c>
      <c r="G1248" s="21" t="n">
        <v>23330523.38</v>
      </c>
      <c r="H1248" s="20" t="n">
        <v>0</v>
      </c>
      <c r="I1248" s="21" t="n">
        <v>20292826.04</v>
      </c>
      <c r="J1248" s="21" t="n">
        <f aca="false">I1248-G1248</f>
        <v>-3037697.34</v>
      </c>
    </row>
    <row r="1249" customFormat="false" ht="12.75" hidden="false" customHeight="false" outlineLevel="0" collapsed="false">
      <c r="A1249" s="20" t="n">
        <v>-5</v>
      </c>
      <c r="B1249" s="20" t="n">
        <v>0</v>
      </c>
      <c r="C1249" s="20"/>
      <c r="D1249" s="20" t="n">
        <v>-0.2</v>
      </c>
      <c r="E1249" s="20" t="n">
        <v>0.2</v>
      </c>
      <c r="F1249" s="20" t="n">
        <f aca="false">F1248+1</f>
        <v>57</v>
      </c>
      <c r="G1249" s="21" t="n">
        <v>22662359.6</v>
      </c>
      <c r="H1249" s="20" t="n">
        <v>0</v>
      </c>
      <c r="I1249" s="21" t="n">
        <v>19401858.11</v>
      </c>
      <c r="J1249" s="21" t="n">
        <f aca="false">I1249-G1249</f>
        <v>-3260501.49</v>
      </c>
    </row>
    <row r="1250" customFormat="false" ht="12.75" hidden="false" customHeight="false" outlineLevel="0" collapsed="false">
      <c r="A1250" s="20" t="n">
        <v>0</v>
      </c>
      <c r="B1250" s="20" t="n">
        <v>2.4</v>
      </c>
      <c r="C1250" s="20"/>
      <c r="D1250" s="20" t="n">
        <v>0.2</v>
      </c>
      <c r="E1250" s="20" t="n">
        <v>-0.2</v>
      </c>
      <c r="F1250" s="20" t="n">
        <f aca="false">F1249+1</f>
        <v>58</v>
      </c>
      <c r="G1250" s="21" t="n">
        <v>28875422.38</v>
      </c>
      <c r="H1250" s="20" t="n">
        <v>0</v>
      </c>
      <c r="I1250" s="21" t="n">
        <v>25008729.4</v>
      </c>
      <c r="J1250" s="21" t="n">
        <f aca="false">I1250-G1250</f>
        <v>-3866692.98</v>
      </c>
    </row>
    <row r="1251" customFormat="false" ht="12.75" hidden="false" customHeight="false" outlineLevel="0" collapsed="false">
      <c r="A1251" s="20" t="n">
        <v>-5</v>
      </c>
      <c r="B1251" s="20" t="n">
        <v>-2.4</v>
      </c>
      <c r="C1251" s="20"/>
      <c r="D1251" s="20" t="n">
        <v>0.2</v>
      </c>
      <c r="E1251" s="20" t="n">
        <v>0.2</v>
      </c>
      <c r="F1251" s="20" t="n">
        <f aca="false">F1250+1</f>
        <v>59</v>
      </c>
      <c r="G1251" s="21" t="n">
        <v>26563263.77</v>
      </c>
      <c r="H1251" s="20" t="n">
        <v>0</v>
      </c>
      <c r="I1251" s="21" t="n">
        <v>21388754.03</v>
      </c>
      <c r="J1251" s="21" t="n">
        <f aca="false">I1251-G1251</f>
        <v>-5174509.74</v>
      </c>
    </row>
    <row r="1252" customFormat="false" ht="12.75" hidden="false" customHeight="false" outlineLevel="0" collapsed="false">
      <c r="A1252" s="20" t="n">
        <v>-5</v>
      </c>
      <c r="B1252" s="20" t="n">
        <v>-2.4</v>
      </c>
      <c r="C1252" s="20"/>
      <c r="D1252" s="23" t="n">
        <v>-0.2</v>
      </c>
      <c r="E1252" s="23" t="n">
        <v>-0.2</v>
      </c>
      <c r="F1252" s="20" t="n">
        <v>1</v>
      </c>
      <c r="G1252" s="39" t="n">
        <v>24843896.27</v>
      </c>
      <c r="H1252" s="20" t="n">
        <v>0</v>
      </c>
      <c r="I1252" s="40" t="n">
        <v>19401858.11</v>
      </c>
      <c r="J1252" s="21" t="n">
        <f aca="false">I1252-G1252</f>
        <v>-5442038.16</v>
      </c>
    </row>
    <row r="1253" customFormat="false" ht="12.75" hidden="false" customHeight="false" outlineLevel="0" collapsed="false">
      <c r="A1253" s="20" t="n">
        <v>-5</v>
      </c>
      <c r="B1253" s="20" t="n">
        <v>-2.4</v>
      </c>
      <c r="C1253" s="20"/>
      <c r="D1253" s="20" t="n">
        <v>0</v>
      </c>
      <c r="E1253" s="20" t="n">
        <v>0</v>
      </c>
      <c r="F1253" s="20" t="n">
        <f aca="false">F1252+1</f>
        <v>2</v>
      </c>
      <c r="G1253" s="21" t="n">
        <v>25803949.41</v>
      </c>
      <c r="H1253" s="20" t="n">
        <v>0</v>
      </c>
      <c r="I1253" s="21" t="n">
        <v>20292826.04</v>
      </c>
      <c r="J1253" s="21" t="n">
        <f aca="false">I1253-G1253</f>
        <v>-5511123.37</v>
      </c>
    </row>
    <row r="1254" customFormat="false" ht="12.75" hidden="false" customHeight="false" outlineLevel="0" collapsed="false">
      <c r="A1254" s="20" t="n">
        <v>-5</v>
      </c>
      <c r="B1254" s="20" t="n">
        <v>0</v>
      </c>
      <c r="C1254" s="20"/>
      <c r="D1254" s="20" t="n">
        <v>0</v>
      </c>
      <c r="E1254" s="20" t="n">
        <v>0.2</v>
      </c>
      <c r="F1254" s="20" t="n">
        <f aca="false">F1253+1</f>
        <v>3</v>
      </c>
      <c r="G1254" s="21" t="n">
        <v>25952915.43</v>
      </c>
      <c r="H1254" s="20" t="n">
        <v>0</v>
      </c>
      <c r="I1254" s="21" t="n">
        <v>20292826.04</v>
      </c>
      <c r="J1254" s="21" t="n">
        <f aca="false">I1254-G1254</f>
        <v>-5660089.39</v>
      </c>
    </row>
    <row r="1255" customFormat="false" ht="12.75" hidden="false" customHeight="false" outlineLevel="0" collapsed="false">
      <c r="A1255" s="20" t="n">
        <v>-5</v>
      </c>
      <c r="B1255" s="20" t="n">
        <v>0</v>
      </c>
      <c r="C1255" s="20"/>
      <c r="D1255" s="20" t="n">
        <v>-0.2</v>
      </c>
      <c r="E1255" s="20" t="n">
        <v>0</v>
      </c>
      <c r="F1255" s="20" t="n">
        <f aca="false">F1254+1</f>
        <v>4</v>
      </c>
      <c r="G1255" s="21" t="n">
        <v>25625519.73</v>
      </c>
      <c r="H1255" s="20" t="n">
        <v>0</v>
      </c>
      <c r="I1255" s="21" t="n">
        <v>19401858.11</v>
      </c>
      <c r="J1255" s="21" t="n">
        <f aca="false">I1255-G1255</f>
        <v>-6223661.62</v>
      </c>
    </row>
    <row r="1256" customFormat="false" ht="12.75" hidden="false" customHeight="false" outlineLevel="0" collapsed="false">
      <c r="A1256" s="20" t="n">
        <v>-5</v>
      </c>
      <c r="B1256" s="20" t="n">
        <v>2.4</v>
      </c>
      <c r="C1256" s="20"/>
      <c r="D1256" s="20" t="n">
        <v>-0.2</v>
      </c>
      <c r="E1256" s="20" t="n">
        <v>0.2</v>
      </c>
      <c r="F1256" s="20" t="n">
        <f aca="false">F1255+1</f>
        <v>5</v>
      </c>
      <c r="G1256" s="21" t="n">
        <v>25678581</v>
      </c>
      <c r="H1256" s="20" t="n">
        <v>0</v>
      </c>
      <c r="I1256" s="21" t="n">
        <v>19401858.11</v>
      </c>
      <c r="J1256" s="21" t="n">
        <f aca="false">I1256-G1256</f>
        <v>-6276722.89</v>
      </c>
    </row>
    <row r="1257" customFormat="false" ht="12.75" hidden="false" customHeight="false" outlineLevel="0" collapsed="false">
      <c r="A1257" s="20" t="n">
        <v>-5</v>
      </c>
      <c r="B1257" s="20" t="n">
        <v>-2.4</v>
      </c>
      <c r="C1257" s="20"/>
      <c r="D1257" s="20" t="n">
        <v>0.2</v>
      </c>
      <c r="E1257" s="20" t="n">
        <v>0</v>
      </c>
      <c r="F1257" s="20" t="n">
        <f aca="false">F1256+1</f>
        <v>6</v>
      </c>
      <c r="G1257" s="21" t="n">
        <v>28718839.59</v>
      </c>
      <c r="H1257" s="20" t="n">
        <v>0</v>
      </c>
      <c r="I1257" s="21" t="n">
        <v>21388754.03</v>
      </c>
      <c r="J1257" s="21" t="n">
        <f aca="false">I1257-G1257</f>
        <v>-7330085.56</v>
      </c>
    </row>
    <row r="1258" customFormat="false" ht="12.75" hidden="false" customHeight="false" outlineLevel="0" collapsed="false">
      <c r="A1258" s="20" t="n">
        <v>-5</v>
      </c>
      <c r="B1258" s="20" t="n">
        <v>0</v>
      </c>
      <c r="C1258" s="20"/>
      <c r="D1258" s="20" t="n">
        <v>0.2</v>
      </c>
      <c r="E1258" s="20" t="n">
        <v>0.2</v>
      </c>
      <c r="F1258" s="20" t="n">
        <f aca="false">F1257+1</f>
        <v>7</v>
      </c>
      <c r="G1258" s="21" t="n">
        <v>28886850.73</v>
      </c>
      <c r="H1258" s="20" t="n">
        <v>0</v>
      </c>
      <c r="I1258" s="21" t="n">
        <v>21388754.03</v>
      </c>
      <c r="J1258" s="21" t="n">
        <f aca="false">I1258-G1258</f>
        <v>-7498096.7</v>
      </c>
    </row>
    <row r="1259" customFormat="false" ht="12.75" hidden="false" customHeight="false" outlineLevel="0" collapsed="false">
      <c r="A1259" s="20" t="n">
        <v>-5</v>
      </c>
      <c r="B1259" s="20" t="n">
        <v>-2.4</v>
      </c>
      <c r="C1259" s="20"/>
      <c r="D1259" s="20" t="n">
        <v>0</v>
      </c>
      <c r="E1259" s="20" t="n">
        <v>-0.2</v>
      </c>
      <c r="F1259" s="20" t="n">
        <f aca="false">F1258+1</f>
        <v>8</v>
      </c>
      <c r="G1259" s="21" t="n">
        <v>27887017.11</v>
      </c>
      <c r="H1259" s="20" t="n">
        <v>0</v>
      </c>
      <c r="I1259" s="21" t="n">
        <v>20292826.04</v>
      </c>
      <c r="J1259" s="21" t="n">
        <f aca="false">I1259-G1259</f>
        <v>-7594191.07</v>
      </c>
    </row>
    <row r="1260" customFormat="false" ht="12.75" hidden="false" customHeight="false" outlineLevel="0" collapsed="false">
      <c r="A1260" s="20" t="n">
        <v>-5</v>
      </c>
      <c r="B1260" s="20" t="n">
        <v>0</v>
      </c>
      <c r="C1260" s="20"/>
      <c r="D1260" s="20" t="n">
        <v>0</v>
      </c>
      <c r="E1260" s="20" t="n">
        <v>0</v>
      </c>
      <c r="F1260" s="20" t="n">
        <f aca="false">F1259+1</f>
        <v>9</v>
      </c>
      <c r="G1260" s="21" t="n">
        <v>28591643.09</v>
      </c>
      <c r="H1260" s="20" t="n">
        <v>0</v>
      </c>
      <c r="I1260" s="21" t="n">
        <v>20292826.04</v>
      </c>
      <c r="J1260" s="21" t="n">
        <f aca="false">I1260-G1260</f>
        <v>-8298817.05</v>
      </c>
    </row>
    <row r="1261" customFormat="false" ht="12.75" hidden="false" customHeight="false" outlineLevel="0" collapsed="false">
      <c r="A1261" s="20" t="n">
        <v>-5</v>
      </c>
      <c r="B1261" s="20" t="n">
        <v>2.4</v>
      </c>
      <c r="C1261" s="20"/>
      <c r="D1261" s="20" t="n">
        <v>0</v>
      </c>
      <c r="E1261" s="20" t="n">
        <v>0.2</v>
      </c>
      <c r="F1261" s="20" t="n">
        <f aca="false">F1260+1</f>
        <v>10</v>
      </c>
      <c r="G1261" s="21" t="n">
        <v>28633252.46</v>
      </c>
      <c r="H1261" s="20" t="n">
        <v>0</v>
      </c>
      <c r="I1261" s="21" t="n">
        <v>20292826.04</v>
      </c>
      <c r="J1261" s="21" t="n">
        <f aca="false">I1261-G1261</f>
        <v>-8340426.42</v>
      </c>
    </row>
    <row r="1262" customFormat="false" ht="12.75" hidden="false" customHeight="false" outlineLevel="0" collapsed="false">
      <c r="A1262" s="20" t="n">
        <v>-5</v>
      </c>
      <c r="B1262" s="20" t="n">
        <v>0</v>
      </c>
      <c r="C1262" s="20"/>
      <c r="D1262" s="20" t="n">
        <v>-0.2</v>
      </c>
      <c r="E1262" s="20" t="n">
        <v>-0.2</v>
      </c>
      <c r="F1262" s="20" t="n">
        <f aca="false">F1261+1</f>
        <v>11</v>
      </c>
      <c r="G1262" s="21" t="n">
        <v>28252038.55</v>
      </c>
      <c r="H1262" s="20" t="n">
        <v>0</v>
      </c>
      <c r="I1262" s="21" t="n">
        <v>19401858.11</v>
      </c>
      <c r="J1262" s="21" t="n">
        <f aca="false">I1262-G1262</f>
        <v>-8850180.44</v>
      </c>
    </row>
    <row r="1263" customFormat="false" ht="12.75" hidden="false" customHeight="false" outlineLevel="0" collapsed="false">
      <c r="A1263" s="20" t="n">
        <v>-5</v>
      </c>
      <c r="B1263" s="20" t="n">
        <v>-2.4</v>
      </c>
      <c r="C1263" s="20"/>
      <c r="D1263" s="20" t="n">
        <v>0.2</v>
      </c>
      <c r="E1263" s="20" t="n">
        <v>-0.2</v>
      </c>
      <c r="F1263" s="20" t="n">
        <f aca="false">F1262+1</f>
        <v>12</v>
      </c>
      <c r="G1263" s="21" t="n">
        <v>30412670.77</v>
      </c>
      <c r="H1263" s="20" t="n">
        <v>0</v>
      </c>
      <c r="I1263" s="41" t="n">
        <v>21388754.03</v>
      </c>
      <c r="J1263" s="21" t="n">
        <f aca="false">I1263-G1263</f>
        <v>-9023916.74</v>
      </c>
    </row>
    <row r="1264" customFormat="false" ht="12.75" hidden="false" customHeight="false" outlineLevel="0" collapsed="false">
      <c r="A1264" s="20" t="n">
        <v>-5</v>
      </c>
      <c r="B1264" s="20" t="n">
        <v>2.4</v>
      </c>
      <c r="C1264" s="20"/>
      <c r="D1264" s="20" t="n">
        <v>-0.2</v>
      </c>
      <c r="E1264" s="20" t="n">
        <v>0</v>
      </c>
      <c r="F1264" s="20" t="n">
        <f aca="false">F1263+1</f>
        <v>13</v>
      </c>
      <c r="G1264" s="21" t="n">
        <v>28968515.88</v>
      </c>
      <c r="H1264" s="20" t="n">
        <v>0</v>
      </c>
      <c r="I1264" s="21" t="n">
        <v>19401858.11</v>
      </c>
      <c r="J1264" s="21" t="n">
        <f aca="false">I1264-G1264</f>
        <v>-9566657.77</v>
      </c>
    </row>
    <row r="1265" customFormat="false" ht="12.75" hidden="false" customHeight="false" outlineLevel="0" collapsed="false">
      <c r="A1265" s="20" t="n">
        <v>-5</v>
      </c>
      <c r="B1265" s="20" t="n">
        <v>0</v>
      </c>
      <c r="C1265" s="20"/>
      <c r="D1265" s="20" t="n">
        <v>0.2</v>
      </c>
      <c r="E1265" s="20" t="n">
        <v>0</v>
      </c>
      <c r="F1265" s="20" t="n">
        <f aca="false">F1264+1</f>
        <v>14</v>
      </c>
      <c r="G1265" s="21" t="n">
        <v>31121548.82</v>
      </c>
      <c r="H1265" s="20" t="n">
        <v>0</v>
      </c>
      <c r="I1265" s="21" t="n">
        <v>21388754.03</v>
      </c>
      <c r="J1265" s="21" t="n">
        <f aca="false">I1265-G1265</f>
        <v>-9732794.79</v>
      </c>
    </row>
    <row r="1266" customFormat="false" ht="12.75" hidden="false" customHeight="false" outlineLevel="0" collapsed="false">
      <c r="A1266" s="20" t="n">
        <v>-5</v>
      </c>
      <c r="B1266" s="20" t="n">
        <v>2.4</v>
      </c>
      <c r="C1266" s="20"/>
      <c r="D1266" s="20" t="n">
        <v>0.2</v>
      </c>
      <c r="E1266" s="20" t="n">
        <v>0.2</v>
      </c>
      <c r="F1266" s="20" t="n">
        <f aca="false">F1265+1</f>
        <v>15</v>
      </c>
      <c r="G1266" s="21" t="n">
        <v>31228222.14</v>
      </c>
      <c r="H1266" s="20" t="n">
        <v>0</v>
      </c>
      <c r="I1266" s="21" t="n">
        <v>21388754.03</v>
      </c>
      <c r="J1266" s="21" t="n">
        <f aca="false">I1266-G1266</f>
        <v>-9839468.11</v>
      </c>
    </row>
    <row r="1267" customFormat="false" ht="12.75" hidden="false" customHeight="false" outlineLevel="0" collapsed="false">
      <c r="A1267" s="20" t="n">
        <v>-5</v>
      </c>
      <c r="B1267" s="20" t="n">
        <v>0</v>
      </c>
      <c r="C1267" s="20"/>
      <c r="D1267" s="20" t="n">
        <v>0</v>
      </c>
      <c r="E1267" s="20" t="n">
        <v>-0.2</v>
      </c>
      <c r="F1267" s="20" t="n">
        <f aca="false">F1266+1</f>
        <v>16</v>
      </c>
      <c r="G1267" s="21" t="n">
        <v>30736805.37</v>
      </c>
      <c r="H1267" s="20" t="n">
        <v>0</v>
      </c>
      <c r="I1267" s="21" t="n">
        <v>20292826.04</v>
      </c>
      <c r="J1267" s="21" t="n">
        <f aca="false">I1267-G1267</f>
        <v>-10443979.33</v>
      </c>
    </row>
    <row r="1268" customFormat="false" ht="12.75" hidden="false" customHeight="false" outlineLevel="0" collapsed="false">
      <c r="A1268" s="20" t="n">
        <v>-5</v>
      </c>
      <c r="B1268" s="20" t="n">
        <v>2.4</v>
      </c>
      <c r="C1268" s="20"/>
      <c r="D1268" s="20" t="n">
        <v>0</v>
      </c>
      <c r="E1268" s="20" t="n">
        <v>0</v>
      </c>
      <c r="F1268" s="20" t="n">
        <f aca="false">F1267+1</f>
        <v>17</v>
      </c>
      <c r="G1268" s="21" t="n">
        <v>31424794.34</v>
      </c>
      <c r="H1268" s="20" t="n">
        <v>0</v>
      </c>
      <c r="I1268" s="21" t="n">
        <v>20292826.04</v>
      </c>
      <c r="J1268" s="21" t="n">
        <f aca="false">I1268-G1268</f>
        <v>-11131968.3</v>
      </c>
    </row>
    <row r="1269" customFormat="false" ht="12.75" hidden="false" customHeight="false" outlineLevel="0" collapsed="false">
      <c r="A1269" s="20" t="n">
        <v>-5</v>
      </c>
      <c r="B1269" s="20" t="n">
        <v>0</v>
      </c>
      <c r="C1269" s="20"/>
      <c r="D1269" s="20" t="n">
        <v>0.2</v>
      </c>
      <c r="E1269" s="20" t="n">
        <v>-0.2</v>
      </c>
      <c r="F1269" s="20" t="n">
        <f aca="false">F1268+1</f>
        <v>18</v>
      </c>
      <c r="G1269" s="21" t="n">
        <v>32824547.76</v>
      </c>
      <c r="H1269" s="20" t="n">
        <v>0</v>
      </c>
      <c r="I1269" s="21" t="n">
        <v>21388754.03</v>
      </c>
      <c r="J1269" s="21" t="n">
        <f aca="false">I1269-G1269</f>
        <v>-11435793.73</v>
      </c>
    </row>
    <row r="1270" customFormat="false" ht="12.75" hidden="false" customHeight="false" outlineLevel="0" collapsed="false">
      <c r="A1270" s="20" t="n">
        <v>-5</v>
      </c>
      <c r="B1270" s="20" t="n">
        <v>2.4</v>
      </c>
      <c r="C1270" s="20"/>
      <c r="D1270" s="20" t="n">
        <v>0.2</v>
      </c>
      <c r="E1270" s="20" t="n">
        <v>0</v>
      </c>
      <c r="F1270" s="20" t="n">
        <f aca="false">F1269+1</f>
        <v>19</v>
      </c>
      <c r="G1270" s="21" t="n">
        <v>33518783.63</v>
      </c>
      <c r="H1270" s="20" t="n">
        <v>0</v>
      </c>
      <c r="I1270" s="21" t="n">
        <v>21388754.03</v>
      </c>
      <c r="J1270" s="21" t="n">
        <f aca="false">I1270-G1270</f>
        <v>-12130029.6</v>
      </c>
    </row>
    <row r="1271" customFormat="false" ht="12.75" hidden="false" customHeight="false" outlineLevel="0" collapsed="false">
      <c r="A1271" s="20" t="n">
        <v>-5</v>
      </c>
      <c r="B1271" s="20" t="n">
        <v>2.4</v>
      </c>
      <c r="C1271" s="20"/>
      <c r="D1271" s="20" t="n">
        <v>-0.2</v>
      </c>
      <c r="E1271" s="20" t="n">
        <v>-0.2</v>
      </c>
      <c r="F1271" s="20" t="n">
        <f aca="false">F1270+1</f>
        <v>20</v>
      </c>
      <c r="G1271" s="21" t="n">
        <v>31773773.89</v>
      </c>
      <c r="H1271" s="20" t="n">
        <v>0</v>
      </c>
      <c r="I1271" s="21" t="n">
        <v>19401858.11</v>
      </c>
      <c r="J1271" s="21" t="n">
        <f aca="false">I1271-G1271</f>
        <v>-12371915.78</v>
      </c>
    </row>
    <row r="1272" customFormat="false" ht="12.75" hidden="false" customHeight="false" outlineLevel="0" collapsed="false">
      <c r="A1272" s="20" t="n">
        <v>-5</v>
      </c>
      <c r="B1272" s="20" t="n">
        <v>2.4</v>
      </c>
      <c r="C1272" s="20"/>
      <c r="D1272" s="20" t="n">
        <v>0</v>
      </c>
      <c r="E1272" s="20" t="n">
        <v>-0.2</v>
      </c>
      <c r="F1272" s="20" t="n">
        <f aca="false">F1271+1</f>
        <v>21</v>
      </c>
      <c r="G1272" s="21" t="n">
        <v>33613293.64</v>
      </c>
      <c r="H1272" s="20" t="n">
        <v>0</v>
      </c>
      <c r="I1272" s="21" t="n">
        <v>20292826.04</v>
      </c>
      <c r="J1272" s="21" t="n">
        <f aca="false">I1272-G1272</f>
        <v>-13320467.6</v>
      </c>
    </row>
    <row r="1273" customFormat="false" ht="12.75" hidden="false" customHeight="false" outlineLevel="0" collapsed="false">
      <c r="A1273" s="20" t="n">
        <v>-5</v>
      </c>
      <c r="B1273" s="20" t="n">
        <v>2.4</v>
      </c>
      <c r="C1273" s="20"/>
      <c r="D1273" s="20" t="n">
        <v>0.2</v>
      </c>
      <c r="E1273" s="20" t="n">
        <v>-0.2</v>
      </c>
      <c r="F1273" s="20" t="n">
        <f aca="false">F1272+1</f>
        <v>22</v>
      </c>
      <c r="G1273" s="21" t="n">
        <v>35219792.46</v>
      </c>
      <c r="H1273" s="20" t="n">
        <v>0</v>
      </c>
      <c r="I1273" s="21" t="n">
        <v>21388754.03</v>
      </c>
      <c r="J1273" s="21" t="n">
        <f aca="false">I1273-G1273</f>
        <v>-13831038.43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 macro="Alex.TTest">
                <anchor moveWithCells="true" sizeWithCells="false">
                  <from>
                    <xdr:col>7</xdr:col>
                    <xdr:colOff>684000</xdr:colOff>
                    <xdr:row>6</xdr:row>
                    <xdr:rowOff>152280</xdr:rowOff>
                  </from>
                  <to>
                    <xdr:col>8</xdr:col>
                    <xdr:colOff>433440</xdr:colOff>
                    <xdr:row>10</xdr:row>
                    <xdr:rowOff>47520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1" activeCellId="0" sqref="E2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42" width="2.84"/>
    <col collapsed="false" customWidth="true" hidden="false" outlineLevel="0" max="2" min="2" style="42" width="22.14"/>
    <col collapsed="false" customWidth="true" hidden="false" outlineLevel="0" max="3" min="3" style="42" width="10.41"/>
    <col collapsed="false" customWidth="true" hidden="false" outlineLevel="0" max="4" min="4" style="42" width="3.7"/>
    <col collapsed="false" customWidth="true" hidden="false" outlineLevel="0" max="5" min="5" style="42" width="19.41"/>
    <col collapsed="false" customWidth="true" hidden="false" outlineLevel="0" max="6" min="6" style="42" width="9.99"/>
    <col collapsed="false" customWidth="true" hidden="false" outlineLevel="0" max="7" min="7" style="42" width="9.7"/>
    <col collapsed="false" customWidth="true" hidden="false" outlineLevel="0" max="8" min="8" style="42" width="17.28"/>
    <col collapsed="false" customWidth="true" hidden="false" outlineLevel="0" max="9" min="9" style="43" width="20.13"/>
    <col collapsed="false" customWidth="true" hidden="false" outlineLevel="0" max="10" min="10" style="44" width="17.14"/>
    <col collapsed="false" customWidth="true" hidden="false" outlineLevel="0" max="11" min="11" style="42" width="14.56"/>
    <col collapsed="false" customWidth="true" hidden="false" outlineLevel="0" max="12" min="12" style="42" width="12.85"/>
    <col collapsed="false" customWidth="true" hidden="false" outlineLevel="0" max="13" min="13" style="42" width="20.99"/>
    <col collapsed="false" customWidth="true" hidden="false" outlineLevel="0" max="14" min="14" style="42" width="11.13"/>
    <col collapsed="false" customWidth="true" hidden="false" outlineLevel="0" max="15" min="15" style="42" width="7.56"/>
    <col collapsed="false" customWidth="true" hidden="false" outlineLevel="0" max="16" min="16" style="42" width="8.41"/>
    <col collapsed="false" customWidth="true" hidden="false" outlineLevel="0" max="17" min="17" style="45" width="10.41"/>
    <col collapsed="false" customWidth="true" hidden="false" outlineLevel="0" max="18" min="18" style="45" width="5.28"/>
    <col collapsed="false" customWidth="false" hidden="false" outlineLevel="0" max="19" min="19" style="45" width="9.14"/>
    <col collapsed="false" customWidth="true" hidden="false" outlineLevel="0" max="20" min="20" style="45" width="10.41"/>
    <col collapsed="false" customWidth="false" hidden="false" outlineLevel="0" max="26" min="21" style="45" width="9.14"/>
    <col collapsed="false" customWidth="true" hidden="false" outlineLevel="0" max="27" min="27" style="45" width="13.85"/>
    <col collapsed="false" customWidth="true" hidden="false" outlineLevel="0" max="28" min="28" style="45" width="14.56"/>
    <col collapsed="false" customWidth="false" hidden="false" outlineLevel="0" max="257" min="29" style="45" width="9.14"/>
  </cols>
  <sheetData>
    <row r="1" customFormat="false" ht="11.25" hidden="false" customHeight="false" outlineLevel="0" collapsed="false">
      <c r="Q1" s="42"/>
    </row>
    <row r="2" customFormat="false" ht="15.75" hidden="false" customHeight="false" outlineLevel="0" collapsed="false">
      <c r="B2" s="46" t="s">
        <v>86</v>
      </c>
      <c r="Q2" s="42"/>
    </row>
    <row r="3" customFormat="false" ht="11.25" hidden="false" customHeight="false" outlineLevel="0" collapsed="false">
      <c r="B3" s="47" t="s">
        <v>87</v>
      </c>
      <c r="C3" s="48" t="n">
        <v>36594</v>
      </c>
      <c r="O3" s="49"/>
      <c r="Q3" s="42"/>
    </row>
    <row r="4" customFormat="false" ht="11.25" hidden="false" customHeight="false" outlineLevel="0" collapsed="false">
      <c r="B4" s="47" t="s">
        <v>88</v>
      </c>
      <c r="C4" s="48" t="n">
        <v>36617</v>
      </c>
      <c r="D4" s="47"/>
      <c r="E4" s="47" t="s">
        <v>89</v>
      </c>
      <c r="F4" s="50" t="n">
        <v>0.2</v>
      </c>
      <c r="G4" s="47"/>
      <c r="H4" s="47" t="s">
        <v>90</v>
      </c>
      <c r="I4" s="51" t="n">
        <f aca="false">sensitivity!E14</f>
        <v>100</v>
      </c>
      <c r="K4" s="47" t="s">
        <v>91</v>
      </c>
      <c r="N4" s="49" t="n">
        <f aca="false">(YEAR(C6)-YEAR(C5))*12+MONTH(C6)-MONTH(C5)</f>
        <v>249</v>
      </c>
      <c r="O4" s="49" t="n">
        <f aca="false">(YEAR(C6)-YEAR(C4))*12+MONTH(C6)-MONTH(C4)</f>
        <v>249</v>
      </c>
      <c r="P4" s="49" t="n">
        <f aca="false">(YEAR(C8)-YEAR(C4))*12+MONTH(C8)-MONTH(C4)</f>
        <v>249</v>
      </c>
      <c r="Q4" s="49" t="n">
        <f aca="false">(YEAR(C8)-YEAR(C7))*12+MONTH(C8)-MONTH(C7)</f>
        <v>249</v>
      </c>
      <c r="AA4" s="45" t="s">
        <v>39</v>
      </c>
    </row>
    <row r="5" customFormat="false" ht="11.25" hidden="false" customHeight="false" outlineLevel="0" collapsed="false">
      <c r="B5" s="47" t="s">
        <v>92</v>
      </c>
      <c r="C5" s="48" t="n">
        <v>36617</v>
      </c>
      <c r="D5" s="47"/>
      <c r="E5" s="47" t="s">
        <v>93</v>
      </c>
      <c r="F5" s="52"/>
      <c r="G5" s="47"/>
      <c r="H5" s="53" t="s">
        <v>94</v>
      </c>
      <c r="I5" s="54"/>
      <c r="K5" s="55"/>
      <c r="N5" s="49" t="n">
        <f aca="false">O4-N4</f>
        <v>0</v>
      </c>
      <c r="O5" s="42" t="n">
        <f aca="false">MONTH(C4)</f>
        <v>4</v>
      </c>
      <c r="P5" s="49" t="n">
        <f aca="false">P4-Q4</f>
        <v>0</v>
      </c>
      <c r="Q5" s="42"/>
      <c r="T5" s="45" t="n">
        <f aca="false">DAY(C4)</f>
        <v>1</v>
      </c>
      <c r="U5" s="45" t="n">
        <f aca="false">MONTH(C4)</f>
        <v>4</v>
      </c>
      <c r="V5" s="45" t="n">
        <f aca="false">YEAR(C4)</f>
        <v>2000</v>
      </c>
      <c r="AB5" s="56" t="n">
        <v>36526.4359837963</v>
      </c>
    </row>
    <row r="6" customFormat="false" ht="11.25" hidden="false" customHeight="false" outlineLevel="0" collapsed="false">
      <c r="B6" s="47" t="s">
        <v>95</v>
      </c>
      <c r="C6" s="48" t="n">
        <v>44197</v>
      </c>
      <c r="D6" s="47"/>
      <c r="E6" s="47" t="s">
        <v>96</v>
      </c>
      <c r="F6" s="50" t="n">
        <v>0.1</v>
      </c>
      <c r="G6" s="47"/>
      <c r="H6" s="47" t="s">
        <v>97</v>
      </c>
      <c r="I6" s="51" t="n">
        <v>315</v>
      </c>
      <c r="K6" s="57" t="s">
        <v>98</v>
      </c>
      <c r="O6" s="49" t="n">
        <f aca="false">CEILING(MAX(0,((YEAR(C8)-YEAR(C7))*12+MONTH(C8)-O22-1)*P35/12),1)</f>
        <v>42</v>
      </c>
      <c r="Q6" s="45" t="b">
        <f aca="false">TRUE()</f>
        <v>1</v>
      </c>
      <c r="R6" s="45" t="n">
        <f aca="false">IF(Q6=TRUE(),1,0)</f>
        <v>1</v>
      </c>
      <c r="U6" s="45" t="n">
        <f aca="false">CEILING(MAX(0,((YEAR(I15)-YEAR(I14))*12+MONTH(I15)-U22)*V35/12),1)</f>
        <v>20</v>
      </c>
      <c r="AB6" s="56" t="n">
        <v>36528.5050462963</v>
      </c>
    </row>
    <row r="7" customFormat="false" ht="11.25" hidden="false" customHeight="false" outlineLevel="0" collapsed="false">
      <c r="B7" s="47" t="s">
        <v>99</v>
      </c>
      <c r="C7" s="48" t="n">
        <v>36617</v>
      </c>
      <c r="D7" s="47"/>
      <c r="E7" s="47" t="s">
        <v>100</v>
      </c>
      <c r="F7" s="58"/>
      <c r="G7" s="47"/>
      <c r="H7" s="47"/>
      <c r="K7" s="57" t="s">
        <v>101</v>
      </c>
      <c r="M7" s="49" t="n">
        <f aca="false">MONTH(C8)</f>
        <v>1</v>
      </c>
      <c r="O7" s="42" t="n">
        <f aca="false">F21</f>
        <v>0</v>
      </c>
      <c r="Q7" s="45" t="b">
        <f aca="false">TRUE()</f>
        <v>1</v>
      </c>
      <c r="R7" s="45" t="n">
        <f aca="false">IF(Q7=TRUE(),1,0)</f>
        <v>1</v>
      </c>
      <c r="T7" s="49" t="n">
        <f aca="false">DATE(V5,U5,T5)</f>
        <v>36617</v>
      </c>
      <c r="AB7" s="56" t="n">
        <v>36529.6546990741</v>
      </c>
    </row>
    <row r="8" customFormat="false" ht="11.25" hidden="false" customHeight="false" outlineLevel="0" collapsed="false">
      <c r="B8" s="47" t="s">
        <v>102</v>
      </c>
      <c r="C8" s="48" t="n">
        <v>44197</v>
      </c>
      <c r="D8" s="47"/>
      <c r="E8" s="47"/>
      <c r="F8" s="58"/>
      <c r="G8" s="47"/>
      <c r="H8" s="47"/>
      <c r="I8" s="54"/>
      <c r="K8" s="57" t="s">
        <v>103</v>
      </c>
      <c r="Q8" s="45" t="b">
        <f aca="false">TRUE()</f>
        <v>1</v>
      </c>
      <c r="R8" s="45" t="n">
        <f aca="false">IF(Q8=TRUE(),1,0)</f>
        <v>1</v>
      </c>
      <c r="AB8" s="56" t="n">
        <v>36530.6158564815</v>
      </c>
    </row>
    <row r="9" customFormat="false" ht="11.25" hidden="false" customHeight="false" outlineLevel="0" collapsed="false">
      <c r="D9" s="47"/>
      <c r="E9" s="47" t="s">
        <v>104</v>
      </c>
      <c r="F9" s="59" t="n">
        <f aca="false">CorrelationInput</f>
        <v>0.5</v>
      </c>
      <c r="G9" s="47"/>
      <c r="H9" s="47" t="s">
        <v>105</v>
      </c>
      <c r="K9" s="57" t="s">
        <v>106</v>
      </c>
      <c r="N9" s="42" t="s">
        <v>107</v>
      </c>
      <c r="O9" s="42" t="n">
        <v>2</v>
      </c>
      <c r="Q9" s="45" t="b">
        <f aca="false">TRUE()</f>
        <v>1</v>
      </c>
      <c r="R9" s="45" t="n">
        <f aca="false">IF(Q9=TRUE(),1,0)</f>
        <v>1</v>
      </c>
      <c r="AB9" s="56" t="n">
        <v>36531.6208912037</v>
      </c>
    </row>
    <row r="10" customFormat="false" ht="11.25" hidden="false" customHeight="false" outlineLevel="0" collapsed="false">
      <c r="B10" s="47" t="s">
        <v>108</v>
      </c>
      <c r="C10" s="50" t="n">
        <v>0.07</v>
      </c>
      <c r="D10" s="47"/>
      <c r="E10" s="47"/>
      <c r="F10" s="47"/>
      <c r="G10" s="47"/>
      <c r="H10" s="47"/>
      <c r="I10" s="60"/>
      <c r="K10" s="57" t="s">
        <v>109</v>
      </c>
      <c r="N10" s="42" t="s">
        <v>110</v>
      </c>
      <c r="Q10" s="45" t="b">
        <f aca="false">TRUE()</f>
        <v>1</v>
      </c>
      <c r="R10" s="45" t="n">
        <f aca="false">IF(Q10=TRUE(),1,0)</f>
        <v>1</v>
      </c>
      <c r="AB10" s="56" t="n">
        <v>36532.6209375</v>
      </c>
    </row>
    <row r="11" customFormat="false" ht="11.25" hidden="false" customHeight="false" outlineLevel="0" collapsed="false">
      <c r="G11" s="47"/>
      <c r="H11" s="47" t="s">
        <v>111</v>
      </c>
      <c r="I11" s="61" t="n">
        <v>50</v>
      </c>
      <c r="K11" s="57" t="s">
        <v>112</v>
      </c>
      <c r="Q11" s="45" t="b">
        <f aca="false">TRUE()</f>
        <v>1</v>
      </c>
      <c r="R11" s="45" t="n">
        <f aca="false">IF(Q11=TRUE(),1,0)</f>
        <v>1</v>
      </c>
      <c r="AB11" s="56" t="n">
        <v>36535.6534375</v>
      </c>
    </row>
    <row r="12" customFormat="false" ht="11.25" hidden="false" customHeight="false" outlineLevel="0" collapsed="false">
      <c r="B12" s="47" t="s">
        <v>113</v>
      </c>
      <c r="C12" s="47"/>
      <c r="D12" s="47"/>
      <c r="E12" s="47" t="s">
        <v>114</v>
      </c>
      <c r="F12" s="47"/>
      <c r="G12" s="47"/>
      <c r="H12" s="47"/>
      <c r="I12" s="62"/>
      <c r="K12" s="57" t="s">
        <v>115</v>
      </c>
      <c r="Q12" s="45" t="b">
        <f aca="false">TRUE()</f>
        <v>1</v>
      </c>
      <c r="R12" s="45" t="n">
        <f aca="false">IF(Q12=TRUE(),1,0)</f>
        <v>1</v>
      </c>
      <c r="AB12" s="56" t="n">
        <v>36536.6553125</v>
      </c>
    </row>
    <row r="13" customFormat="false" ht="11.25" hidden="false" customHeight="false" outlineLevel="0" collapsed="false">
      <c r="B13" s="47"/>
      <c r="C13" s="47"/>
      <c r="D13" s="47"/>
      <c r="E13" s="47"/>
      <c r="F13" s="47"/>
      <c r="G13" s="47"/>
      <c r="H13" s="58"/>
      <c r="K13" s="57" t="s">
        <v>116</v>
      </c>
      <c r="N13" s="42" t="s">
        <v>117</v>
      </c>
      <c r="O13" s="42" t="n">
        <v>2</v>
      </c>
      <c r="Q13" s="45" t="b">
        <f aca="false">TRUE()</f>
        <v>1</v>
      </c>
      <c r="R13" s="45" t="n">
        <f aca="false">IF(Q13=TRUE(),1,0)</f>
        <v>1</v>
      </c>
      <c r="T13" s="49" t="n">
        <f aca="false">(YEAR(I14)-YEAR(C4))*12+MONTH(I14)-MONTH(C4)+IF(MONTH(I14)-MONTH(C4)&gt;=0,IF((DAY(I14)-DAY(C4))&gt;25,1,(IF(DAY(I14)-DAY(C4)&lt;-5,-1,0))),IF((DAY(I14)-DAY(C4))&gt;25,1,IF((DAY(I14)-DAY(C4))&lt;-25,-1,0)))</f>
        <v>14</v>
      </c>
      <c r="AB13" s="56" t="n">
        <v>36537.6416203704</v>
      </c>
    </row>
    <row r="14" customFormat="false" ht="11.25" hidden="false" customHeight="false" outlineLevel="0" collapsed="false">
      <c r="B14" s="63" t="s">
        <v>118</v>
      </c>
      <c r="C14" s="47"/>
      <c r="D14" s="57" t="s">
        <v>119</v>
      </c>
      <c r="E14" s="47"/>
      <c r="F14" s="47"/>
      <c r="G14" s="47"/>
      <c r="H14" s="47" t="s">
        <v>120</v>
      </c>
      <c r="I14" s="64" t="n">
        <v>37043</v>
      </c>
      <c r="K14" s="57" t="s">
        <v>121</v>
      </c>
      <c r="N14" s="42" t="s">
        <v>122</v>
      </c>
      <c r="Q14" s="45" t="b">
        <f aca="false">TRUE()</f>
        <v>1</v>
      </c>
      <c r="R14" s="45" t="n">
        <f aca="false">IF(Q14=TRUE(),1,0)</f>
        <v>1</v>
      </c>
      <c r="T14" s="49" t="n">
        <f aca="false">(YEAR(I15)-YEAR(C4))*12+MONTH(I15)-MONTH(C4)+IF(MONTH(I15)-MONTH(C4)&gt;=0,IF((DAY(I15)-DAY(C4))&gt;25,1,(IF(DAY(I15)-DAY(C4)&lt;-5,-1,0))),IF((DAY(I15)-DAY(C4))&gt;25,1,IF((DAY(I15)-DAY(C4))&lt;-25,-1,0)))</f>
        <v>249</v>
      </c>
      <c r="AB14" s="56" t="n">
        <v>36538.632025463</v>
      </c>
    </row>
    <row r="15" customFormat="false" ht="11.25" hidden="false" customHeight="false" outlineLevel="0" collapsed="false">
      <c r="B15" s="47"/>
      <c r="C15" s="47"/>
      <c r="D15" s="47"/>
      <c r="E15" s="47"/>
      <c r="F15" s="47"/>
      <c r="G15" s="47"/>
      <c r="H15" s="47" t="s">
        <v>123</v>
      </c>
      <c r="I15" s="64" t="n">
        <v>44197</v>
      </c>
      <c r="K15" s="57" t="s">
        <v>124</v>
      </c>
      <c r="N15" s="42" t="s">
        <v>125</v>
      </c>
      <c r="Q15" s="45" t="b">
        <f aca="false">TRUE()</f>
        <v>1</v>
      </c>
      <c r="R15" s="45" t="n">
        <f aca="false">IF(Q15=TRUE(),1,0)</f>
        <v>1</v>
      </c>
      <c r="AB15" s="56" t="n">
        <v>36539.6283564815</v>
      </c>
    </row>
    <row r="16" customFormat="false" ht="11.25" hidden="false" customHeight="false" outlineLevel="0" collapsed="false">
      <c r="B16" s="47" t="s">
        <v>126</v>
      </c>
      <c r="C16" s="47"/>
      <c r="D16" s="47"/>
      <c r="E16" s="47" t="s">
        <v>127</v>
      </c>
      <c r="F16" s="47"/>
      <c r="G16" s="47"/>
      <c r="H16" s="47"/>
      <c r="K16" s="57" t="s">
        <v>128</v>
      </c>
      <c r="N16" s="42" t="s">
        <v>117</v>
      </c>
      <c r="O16" s="42" t="n">
        <v>1</v>
      </c>
      <c r="Q16" s="45" t="b">
        <f aca="false">TRUE()</f>
        <v>1</v>
      </c>
      <c r="R16" s="45" t="n">
        <f aca="false">IF(Q16=TRUE(),1,0)</f>
        <v>1</v>
      </c>
      <c r="AB16" s="56" t="n">
        <v>36542.6060532407</v>
      </c>
    </row>
    <row r="17" customFormat="false" ht="11.25" hidden="false" customHeight="false" outlineLevel="0" collapsed="false">
      <c r="B17" s="47" t="s">
        <v>129</v>
      </c>
      <c r="C17" s="47"/>
      <c r="D17" s="47"/>
      <c r="E17" s="47"/>
      <c r="F17" s="47"/>
      <c r="G17" s="47"/>
      <c r="H17" s="47" t="s">
        <v>105</v>
      </c>
      <c r="I17" s="47"/>
      <c r="K17" s="57" t="s">
        <v>130</v>
      </c>
      <c r="N17" s="42" t="s">
        <v>122</v>
      </c>
      <c r="Q17" s="45" t="b">
        <f aca="false">TRUE()</f>
        <v>1</v>
      </c>
      <c r="R17" s="45" t="n">
        <f aca="false">IF(Q17=TRUE(),1,0)</f>
        <v>1</v>
      </c>
      <c r="AB17" s="56" t="n">
        <v>36543.616712963</v>
      </c>
    </row>
    <row r="18" customFormat="false" ht="11.25" hidden="false" customHeight="false" outlineLevel="0" collapsed="false">
      <c r="B18" s="47" t="s">
        <v>126</v>
      </c>
      <c r="C18" s="47"/>
      <c r="D18" s="47"/>
      <c r="E18" s="47" t="s">
        <v>131</v>
      </c>
      <c r="F18" s="47"/>
      <c r="G18" s="47"/>
      <c r="H18" s="47" t="s">
        <v>132</v>
      </c>
      <c r="I18" s="47"/>
      <c r="K18" s="47"/>
      <c r="R18" s="45" t="n">
        <f aca="false">SUM(R6:R17)</f>
        <v>12</v>
      </c>
      <c r="AB18" s="56" t="n">
        <v>36544.6142361111</v>
      </c>
    </row>
    <row r="19" customFormat="false" ht="11.25" hidden="false" customHeight="false" outlineLevel="0" collapsed="false">
      <c r="B19" s="47" t="s">
        <v>133</v>
      </c>
      <c r="C19" s="47"/>
      <c r="D19" s="47"/>
      <c r="E19" s="47"/>
      <c r="F19" s="47"/>
      <c r="G19" s="47"/>
      <c r="K19" s="47"/>
      <c r="N19" s="42" t="s">
        <v>134</v>
      </c>
      <c r="O19" s="42" t="n">
        <v>2</v>
      </c>
      <c r="AB19" s="56" t="n">
        <v>36545.6149305556</v>
      </c>
    </row>
    <row r="20" customFormat="false" ht="11.25" hidden="false" customHeight="false" outlineLevel="0" collapsed="false">
      <c r="B20" s="65" t="s">
        <v>135</v>
      </c>
      <c r="C20" s="66"/>
      <c r="G20" s="47"/>
      <c r="H20" s="47" t="s">
        <v>105</v>
      </c>
      <c r="I20" s="42"/>
      <c r="K20" s="47"/>
      <c r="N20" s="42" t="s">
        <v>136</v>
      </c>
      <c r="AB20" s="56" t="n">
        <v>36546.6113194445</v>
      </c>
    </row>
    <row r="21" customFormat="false" ht="11.25" hidden="false" customHeight="false" outlineLevel="0" collapsed="false">
      <c r="B21" s="65" t="s">
        <v>137</v>
      </c>
      <c r="C21" s="67" t="n">
        <v>50</v>
      </c>
      <c r="D21" s="47"/>
      <c r="E21" s="47"/>
      <c r="F21" s="47"/>
      <c r="H21" s="47" t="s">
        <v>133</v>
      </c>
      <c r="I21" s="47"/>
      <c r="K21" s="47"/>
      <c r="Q21" s="45" t="b">
        <f aca="false">TRUE()</f>
        <v>1</v>
      </c>
      <c r="R21" s="45" t="n">
        <f aca="false">IF(Q21=TRUE(),1,0)</f>
        <v>1</v>
      </c>
      <c r="AB21" s="56" t="n">
        <v>36549.6069097222</v>
      </c>
    </row>
    <row r="22" customFormat="false" ht="11.25" hidden="false" customHeight="false" outlineLevel="0" collapsed="false">
      <c r="B22" s="68" t="s">
        <v>138</v>
      </c>
      <c r="C22" s="69" t="n">
        <v>0.1</v>
      </c>
      <c r="E22" s="47"/>
      <c r="K22" s="47"/>
      <c r="N22" s="42" t="n">
        <v>1</v>
      </c>
      <c r="O22" s="42" t="n">
        <v>4</v>
      </c>
      <c r="T22" s="45" t="n">
        <v>1</v>
      </c>
      <c r="U22" s="45" t="n">
        <v>6</v>
      </c>
      <c r="AB22" s="56" t="n">
        <v>36550.6284375</v>
      </c>
    </row>
    <row r="23" customFormat="false" ht="11.25" hidden="false" customHeight="false" outlineLevel="0" collapsed="false">
      <c r="G23" s="42" t="s">
        <v>139</v>
      </c>
      <c r="K23" s="47"/>
      <c r="N23" s="42" t="n">
        <v>2</v>
      </c>
      <c r="T23" s="45" t="n">
        <v>2</v>
      </c>
      <c r="AB23" s="56" t="n">
        <v>36551.6631365741</v>
      </c>
    </row>
    <row r="24" customFormat="false" ht="11.25" hidden="false" customHeight="false" outlineLevel="0" collapsed="false">
      <c r="B24" s="47" t="s">
        <v>140</v>
      </c>
      <c r="C24" s="47"/>
      <c r="D24" s="47"/>
      <c r="G24" s="47"/>
      <c r="H24" s="70"/>
      <c r="J24" s="62"/>
      <c r="K24" s="47"/>
      <c r="N24" s="42" t="n">
        <v>3</v>
      </c>
      <c r="Q24" s="71" t="s">
        <v>117</v>
      </c>
      <c r="R24" s="45" t="n">
        <v>1</v>
      </c>
      <c r="T24" s="45" t="n">
        <v>3</v>
      </c>
      <c r="AB24" s="56" t="n">
        <v>36552.6680555556</v>
      </c>
    </row>
    <row r="25" customFormat="false" ht="11.25" hidden="false" customHeight="false" outlineLevel="0" collapsed="false">
      <c r="B25" s="47"/>
      <c r="C25" s="47"/>
      <c r="D25" s="47"/>
      <c r="E25" s="47"/>
      <c r="N25" s="42" t="n">
        <v>4</v>
      </c>
      <c r="Q25" s="71" t="s">
        <v>122</v>
      </c>
      <c r="T25" s="45" t="n">
        <v>4</v>
      </c>
      <c r="AB25" s="56" t="n">
        <v>36553.6466782407</v>
      </c>
    </row>
    <row r="26" customFormat="false" ht="11.25" hidden="false" customHeight="false" outlineLevel="0" collapsed="false">
      <c r="N26" s="42" t="n">
        <v>5</v>
      </c>
      <c r="Q26" s="71" t="s">
        <v>141</v>
      </c>
      <c r="T26" s="45" t="n">
        <v>5</v>
      </c>
      <c r="AB26" s="56" t="n">
        <v>36556.6459375</v>
      </c>
    </row>
    <row r="27" customFormat="false" ht="11.25" hidden="false" customHeight="false" outlineLevel="0" collapsed="false">
      <c r="C27" s="72"/>
      <c r="F27" s="73" t="s">
        <v>142</v>
      </c>
      <c r="G27" s="74"/>
      <c r="H27" s="75" t="n">
        <v>148733689.680118</v>
      </c>
      <c r="J27" s="76"/>
      <c r="N27" s="42" t="n">
        <v>6</v>
      </c>
      <c r="T27" s="45" t="n">
        <v>6</v>
      </c>
      <c r="AB27" s="56" t="n">
        <v>36557.7012268519</v>
      </c>
    </row>
    <row r="28" customFormat="false" ht="11.25" hidden="false" customHeight="false" outlineLevel="0" collapsed="false">
      <c r="B28" s="77" t="s">
        <v>143</v>
      </c>
      <c r="C28" s="78" t="n">
        <v>36594</v>
      </c>
      <c r="F28" s="73" t="s">
        <v>144</v>
      </c>
      <c r="G28" s="73"/>
      <c r="H28" s="75" t="n">
        <v>9268573.27038233</v>
      </c>
      <c r="N28" s="42" t="n">
        <v>7</v>
      </c>
      <c r="T28" s="45" t="n">
        <v>7</v>
      </c>
      <c r="AB28" s="56" t="n">
        <v>36558.6575115741</v>
      </c>
    </row>
    <row r="29" customFormat="false" ht="11.25" hidden="false" customHeight="false" outlineLevel="0" collapsed="false">
      <c r="B29" s="77" t="s">
        <v>145</v>
      </c>
      <c r="C29" s="78" t="n">
        <f aca="false">Curves!$D$1</f>
        <v>36594</v>
      </c>
      <c r="F29" s="79" t="s">
        <v>146</v>
      </c>
      <c r="G29" s="73"/>
      <c r="H29" s="75" t="n">
        <v>15990313.9729703</v>
      </c>
      <c r="N29" s="42" t="n">
        <v>8</v>
      </c>
      <c r="T29" s="45" t="n">
        <v>8</v>
      </c>
      <c r="AB29" s="56" t="n">
        <v>36559.7005671296</v>
      </c>
    </row>
    <row r="30" customFormat="false" ht="11.25" hidden="false" customHeight="false" outlineLevel="0" collapsed="false">
      <c r="B30" s="77" t="s">
        <v>147</v>
      </c>
      <c r="C30" s="78" t="n">
        <v>36598</v>
      </c>
      <c r="N30" s="42" t="n">
        <v>9</v>
      </c>
      <c r="T30" s="45" t="n">
        <v>9</v>
      </c>
      <c r="AB30" s="56" t="n">
        <v>36566.2678009259</v>
      </c>
    </row>
    <row r="31" customFormat="false" ht="11.25" hidden="false" customHeight="false" outlineLevel="0" collapsed="false">
      <c r="F31" s="80" t="s">
        <v>148</v>
      </c>
      <c r="G31" s="81" t="s">
        <v>149</v>
      </c>
      <c r="H31" s="81" t="s">
        <v>150</v>
      </c>
      <c r="I31" s="82" t="s">
        <v>151</v>
      </c>
      <c r="J31" s="82" t="s">
        <v>152</v>
      </c>
      <c r="N31" s="42" t="n">
        <v>10</v>
      </c>
      <c r="T31" s="45" t="n">
        <v>10</v>
      </c>
      <c r="AB31" s="56" t="n">
        <v>36563.5993518519</v>
      </c>
    </row>
    <row r="32" customFormat="false" ht="11.25" hidden="false" customHeight="false" outlineLevel="0" collapsed="false">
      <c r="F32" s="83"/>
      <c r="G32" s="84"/>
      <c r="H32" s="85"/>
      <c r="I32" s="86"/>
      <c r="J32" s="76"/>
      <c r="K32" s="87"/>
      <c r="N32" s="42" t="n">
        <v>11</v>
      </c>
      <c r="T32" s="45" t="n">
        <v>11</v>
      </c>
      <c r="AB32" s="56" t="n">
        <v>36564.6032291667</v>
      </c>
    </row>
    <row r="33" customFormat="false" ht="11.25" hidden="false" customHeight="false" outlineLevel="0" collapsed="false">
      <c r="F33" s="88" t="n">
        <v>1</v>
      </c>
      <c r="G33" s="89" t="n">
        <v>0</v>
      </c>
      <c r="H33" s="90" t="n">
        <v>0</v>
      </c>
      <c r="I33" s="91" t="n">
        <v>54020845.8786746</v>
      </c>
      <c r="J33" s="92" t="n">
        <v>0</v>
      </c>
      <c r="N33" s="42" t="n">
        <v>12</v>
      </c>
      <c r="T33" s="45" t="n">
        <v>12</v>
      </c>
      <c r="AB33" s="56" t="n">
        <v>36565.617974537</v>
      </c>
    </row>
    <row r="34" customFormat="false" ht="11.25" hidden="false" customHeight="false" outlineLevel="0" collapsed="false">
      <c r="F34" s="88" t="n">
        <v>2</v>
      </c>
      <c r="G34" s="89" t="n">
        <v>0.15130615234375</v>
      </c>
      <c r="H34" s="90" t="n">
        <v>-2535726.66913944</v>
      </c>
      <c r="I34" s="91" t="n">
        <v>208836694.703655</v>
      </c>
      <c r="J34" s="92" t="n">
        <v>-20977070.6171374</v>
      </c>
      <c r="N34" s="42" t="n">
        <v>13</v>
      </c>
      <c r="AB34" s="56" t="n">
        <v>36565.7480555556</v>
      </c>
    </row>
    <row r="35" customFormat="false" ht="11.25" hidden="false" customHeight="false" outlineLevel="0" collapsed="false">
      <c r="F35" s="88" t="n">
        <v>3</v>
      </c>
      <c r="G35" s="89" t="n">
        <v>0.182560041546822</v>
      </c>
      <c r="H35" s="90" t="n">
        <v>-3184204.61869609</v>
      </c>
      <c r="I35" s="91" t="n">
        <v>494027223.50812</v>
      </c>
      <c r="J35" s="92" t="n">
        <v>-22698712.8</v>
      </c>
      <c r="N35" s="42" t="n">
        <v>1</v>
      </c>
      <c r="O35" s="42" t="n">
        <v>2</v>
      </c>
      <c r="P35" s="42" t="n">
        <f aca="false">IF(O35&lt;=4,O35,IF(O35=5,6,IF(O35=6,12)))</f>
        <v>2</v>
      </c>
      <c r="T35" s="45" t="n">
        <v>1</v>
      </c>
      <c r="U35" s="45" t="n">
        <v>1</v>
      </c>
      <c r="V35" s="45" t="n">
        <f aca="false">IF(U35&lt;=4,U35,IF(U35=5,6,IF(U35=6,12)))</f>
        <v>1</v>
      </c>
      <c r="AB35" s="56" t="n">
        <v>36566.6442708333</v>
      </c>
    </row>
    <row r="36" customFormat="false" ht="11.25" hidden="false" customHeight="false" outlineLevel="0" collapsed="false">
      <c r="F36" s="88" t="n">
        <v>4</v>
      </c>
      <c r="G36" s="89" t="n">
        <v>0.263527791896195</v>
      </c>
      <c r="H36" s="90" t="n">
        <v>-4592436.76143079</v>
      </c>
      <c r="I36" s="91" t="n">
        <v>802798197.233743</v>
      </c>
      <c r="J36" s="92" t="n">
        <v>-22572058.06</v>
      </c>
      <c r="N36" s="42" t="n">
        <v>2</v>
      </c>
      <c r="T36" s="45" t="n">
        <v>2</v>
      </c>
      <c r="AB36" s="56" t="n">
        <v>36567.6483217593</v>
      </c>
    </row>
    <row r="37" customFormat="false" ht="11.25" hidden="false" customHeight="false" outlineLevel="0" collapsed="false">
      <c r="F37" s="88" t="n">
        <v>5</v>
      </c>
      <c r="G37" s="89" t="n">
        <v>0.253760671777409</v>
      </c>
      <c r="H37" s="90" t="n">
        <v>-4552441.60149081</v>
      </c>
      <c r="I37" s="91" t="n">
        <v>1288769890.30334</v>
      </c>
      <c r="J37" s="92" t="n">
        <v>-22450640.42</v>
      </c>
      <c r="N37" s="42" t="n">
        <v>3</v>
      </c>
      <c r="T37" s="45" t="n">
        <v>3</v>
      </c>
      <c r="AB37" s="56" t="n">
        <v>36570.6057523148</v>
      </c>
    </row>
    <row r="38" customFormat="false" ht="11.25" hidden="false" customHeight="false" outlineLevel="0" collapsed="false">
      <c r="F38" s="88" t="n">
        <v>6</v>
      </c>
      <c r="G38" s="89" t="n">
        <v>0.309867168838762</v>
      </c>
      <c r="H38" s="90" t="n">
        <v>-5503451.92222276</v>
      </c>
      <c r="I38" s="91" t="n">
        <v>1758881452.75599</v>
      </c>
      <c r="J38" s="92" t="n">
        <v>-22325789.8</v>
      </c>
      <c r="N38" s="42" t="n">
        <v>4</v>
      </c>
      <c r="T38" s="45" t="n">
        <v>4</v>
      </c>
      <c r="AB38" s="56" t="n">
        <v>36571.6276041667</v>
      </c>
    </row>
    <row r="39" customFormat="false" ht="11.25" hidden="false" customHeight="false" outlineLevel="0" collapsed="false">
      <c r="F39" s="88" t="n">
        <v>7</v>
      </c>
      <c r="G39" s="89" t="n">
        <v>0.292770733777845</v>
      </c>
      <c r="H39" s="90" t="n">
        <v>-5291591.49912275</v>
      </c>
      <c r="I39" s="91" t="n">
        <v>2540787824.08888</v>
      </c>
      <c r="J39" s="92" t="n">
        <v>-22189188.23</v>
      </c>
      <c r="N39" s="42" t="n">
        <v>6</v>
      </c>
      <c r="T39" s="45" t="n">
        <v>6</v>
      </c>
      <c r="AB39" s="56" t="n">
        <v>36572.7271296296</v>
      </c>
    </row>
    <row r="40" customFormat="false" ht="11.25" hidden="false" customHeight="false" outlineLevel="0" collapsed="false">
      <c r="F40" s="88" t="n">
        <v>8</v>
      </c>
      <c r="G40" s="89" t="n">
        <v>0.329383025847535</v>
      </c>
      <c r="H40" s="90" t="n">
        <v>-5947012.6795597</v>
      </c>
      <c r="I40" s="91" t="n">
        <v>3234279805.96834</v>
      </c>
      <c r="J40" s="92" t="n">
        <v>-22057693.56</v>
      </c>
      <c r="N40" s="42" t="n">
        <v>12</v>
      </c>
      <c r="T40" s="45" t="n">
        <v>12</v>
      </c>
      <c r="AB40" s="56" t="n">
        <v>36573.5837615741</v>
      </c>
    </row>
    <row r="41" customFormat="false" ht="11.25" hidden="false" customHeight="false" outlineLevel="0" collapsed="false">
      <c r="F41" s="88" t="n">
        <v>9</v>
      </c>
      <c r="G41" s="89" t="n">
        <v>0.303956066311605</v>
      </c>
      <c r="H41" s="90" t="n">
        <v>-5580892.19997069</v>
      </c>
      <c r="I41" s="91" t="n">
        <v>4509399997.97819</v>
      </c>
      <c r="J41" s="92" t="n">
        <v>-21957174.7677327</v>
      </c>
      <c r="AB41" s="56" t="n">
        <v>36574.5285069444</v>
      </c>
    </row>
    <row r="42" customFormat="false" ht="11.25" hidden="false" customHeight="false" outlineLevel="0" collapsed="false">
      <c r="F42" s="88" t="n">
        <v>10</v>
      </c>
      <c r="G42" s="89" t="n">
        <v>0.328863086848074</v>
      </c>
      <c r="H42" s="90" t="n">
        <v>-6061130.3080702</v>
      </c>
      <c r="I42" s="91" t="n">
        <v>5514600704.7154</v>
      </c>
      <c r="J42" s="92" t="n">
        <v>-21802457.3001151</v>
      </c>
      <c r="N42" s="42" t="n">
        <v>1</v>
      </c>
      <c r="O42" s="42" t="n">
        <v>4</v>
      </c>
      <c r="AB42" s="56" t="n">
        <v>36578.6039930556</v>
      </c>
    </row>
    <row r="43" customFormat="false" ht="11.25" hidden="false" customHeight="false" outlineLevel="0" collapsed="false">
      <c r="F43" s="88" t="n">
        <v>11</v>
      </c>
      <c r="G43" s="89" t="n">
        <v>0.312204198648936</v>
      </c>
      <c r="H43" s="90" t="n">
        <v>-5764889.38918873</v>
      </c>
      <c r="I43" s="91" t="n">
        <v>7586731883.34724</v>
      </c>
      <c r="J43" s="92" t="n">
        <v>-21796700.0178034</v>
      </c>
      <c r="N43" s="42" t="n">
        <v>2</v>
      </c>
      <c r="AB43" s="56" t="n">
        <v>36579.6359837963</v>
      </c>
    </row>
    <row r="44" customFormat="false" ht="11.25" hidden="false" customHeight="false" outlineLevel="0" collapsed="false">
      <c r="F44" s="88" t="n">
        <v>12</v>
      </c>
      <c r="G44" s="89" t="n">
        <v>0.340422757883505</v>
      </c>
      <c r="H44" s="90" t="n">
        <v>-6242606.22752791</v>
      </c>
      <c r="I44" s="91" t="n">
        <v>8990812229.1366</v>
      </c>
      <c r="J44" s="92" t="n">
        <v>-21583749.7246691</v>
      </c>
      <c r="N44" s="42" t="n">
        <v>3</v>
      </c>
      <c r="AB44" s="56" t="n">
        <v>36580.6272222222</v>
      </c>
    </row>
    <row r="45" customFormat="false" ht="11.25" hidden="false" customHeight="false" outlineLevel="0" collapsed="false">
      <c r="F45" s="88" t="n">
        <v>13</v>
      </c>
      <c r="G45" s="89" t="n">
        <v>0.317798621084875</v>
      </c>
      <c r="H45" s="90" t="n">
        <v>-5851921.81933018</v>
      </c>
      <c r="I45" s="91" t="n">
        <v>12280763531.1286</v>
      </c>
      <c r="J45" s="92" t="n">
        <v>-21694057.5563353</v>
      </c>
      <c r="N45" s="42" t="n">
        <v>4</v>
      </c>
      <c r="AB45" s="56" t="n">
        <v>36581.569849537</v>
      </c>
    </row>
    <row r="46" customFormat="false" ht="11.25" hidden="false" customHeight="false" outlineLevel="0" collapsed="false">
      <c r="F46" s="88" t="n">
        <v>14</v>
      </c>
      <c r="G46" s="89" t="n">
        <v>0.343060397529386</v>
      </c>
      <c r="H46" s="90" t="n">
        <v>-6268937.64761066</v>
      </c>
      <c r="I46" s="91" t="n">
        <v>14139462693.2436</v>
      </c>
      <c r="J46" s="92" t="n">
        <v>-21382395.3377585</v>
      </c>
      <c r="N46" s="42" t="n">
        <v>5</v>
      </c>
    </row>
    <row r="47" customFormat="false" ht="11.25" hidden="false" customHeight="false" outlineLevel="0" collapsed="false">
      <c r="F47" s="88" t="n">
        <v>15</v>
      </c>
      <c r="G47" s="89" t="n">
        <v>0.316915324344251</v>
      </c>
      <c r="H47" s="90" t="n">
        <v>-5817249.45664659</v>
      </c>
      <c r="I47" s="91" t="n">
        <v>19227904345.8631</v>
      </c>
      <c r="J47" s="92" t="n">
        <v>-21673240.2267557</v>
      </c>
      <c r="N47" s="42" t="n">
        <v>6</v>
      </c>
    </row>
    <row r="48" customFormat="false" ht="11.25" hidden="false" customHeight="false" outlineLevel="0" collapsed="false">
      <c r="F48" s="88" t="n">
        <v>16</v>
      </c>
      <c r="G48" s="89" t="n">
        <v>0.338298160449836</v>
      </c>
      <c r="H48" s="90" t="n">
        <v>-6161303.59590457</v>
      </c>
      <c r="I48" s="91" t="n">
        <v>21522024321.3711</v>
      </c>
      <c r="J48" s="92" t="n">
        <v>-21227138.2699483</v>
      </c>
      <c r="N48" s="42" t="n">
        <v>7</v>
      </c>
    </row>
    <row r="49" customFormat="false" ht="11.25" hidden="false" customHeight="false" outlineLevel="0" collapsed="false">
      <c r="F49" s="88" t="n">
        <v>17</v>
      </c>
      <c r="G49" s="89" t="n">
        <v>0.314326012368802</v>
      </c>
      <c r="H49" s="90" t="n">
        <v>-5718435.24545269</v>
      </c>
      <c r="I49" s="91" t="n">
        <v>29131037942.8732</v>
      </c>
      <c r="J49" s="92" t="n">
        <v>-21855325.7292984</v>
      </c>
      <c r="N49" s="42" t="n">
        <v>8</v>
      </c>
    </row>
    <row r="50" customFormat="false" ht="11.25" hidden="false" customHeight="false" outlineLevel="0" collapsed="false">
      <c r="F50" s="88" t="n">
        <v>18</v>
      </c>
      <c r="G50" s="89" t="n">
        <v>0.336851729154367</v>
      </c>
      <c r="H50" s="90" t="n">
        <v>-6041078.21412483</v>
      </c>
      <c r="I50" s="91" t="n">
        <v>31730456891.8655</v>
      </c>
      <c r="J50" s="92" t="n">
        <v>-21068832.9614611</v>
      </c>
      <c r="N50" s="42" t="n">
        <v>9</v>
      </c>
    </row>
    <row r="51" customFormat="false" ht="11.25" hidden="false" customHeight="false" outlineLevel="0" collapsed="false">
      <c r="F51" s="88" t="n">
        <v>19</v>
      </c>
      <c r="G51" s="89" t="n">
        <v>0.305882474687683</v>
      </c>
      <c r="H51" s="90" t="n">
        <v>-5507578.87611308</v>
      </c>
      <c r="I51" s="91" t="n">
        <v>42751213231.1542</v>
      </c>
      <c r="J51" s="92" t="n">
        <v>-21876676.8340271</v>
      </c>
      <c r="N51" s="42" t="n">
        <v>10</v>
      </c>
    </row>
    <row r="52" customFormat="false" ht="11.25" hidden="false" customHeight="false" outlineLevel="0" collapsed="false">
      <c r="F52" s="88" t="n">
        <v>20</v>
      </c>
      <c r="G52" s="89" t="n">
        <v>0.330976047169919</v>
      </c>
      <c r="H52" s="90" t="n">
        <v>-5840915.91873967</v>
      </c>
      <c r="I52" s="91" t="n">
        <v>45346233583.0128</v>
      </c>
      <c r="J52" s="92" t="n">
        <v>-20826770.3359026</v>
      </c>
      <c r="N52" s="42" t="n">
        <v>11</v>
      </c>
    </row>
    <row r="53" customFormat="false" ht="11.25" hidden="false" customHeight="false" outlineLevel="0" collapsed="false">
      <c r="F53" s="88" t="n">
        <v>21</v>
      </c>
      <c r="G53" s="89" t="n">
        <v>0.295753208017681</v>
      </c>
      <c r="H53" s="90" t="n">
        <v>-5249619.83546502</v>
      </c>
      <c r="I53" s="91" t="n">
        <v>60781981018.0907</v>
      </c>
      <c r="J53" s="92" t="n">
        <v>-21932987.4315557</v>
      </c>
      <c r="N53" s="42" t="n">
        <v>12</v>
      </c>
    </row>
    <row r="54" customFormat="false" ht="11.25" hidden="false" customHeight="false" outlineLevel="0" collapsed="false">
      <c r="F54" s="88" t="n">
        <v>22</v>
      </c>
      <c r="G54" s="89" t="n">
        <v>0.320714727089584</v>
      </c>
      <c r="H54" s="90" t="n">
        <v>-5561679.23339651</v>
      </c>
      <c r="I54" s="91" t="n">
        <v>62754766255.725</v>
      </c>
      <c r="J54" s="92" t="n">
        <v>-20562485.1166417</v>
      </c>
    </row>
    <row r="55" customFormat="false" ht="11.25" hidden="false" customHeight="false" outlineLevel="0" collapsed="false">
      <c r="F55" s="88" t="n">
        <v>23</v>
      </c>
      <c r="G55" s="89" t="n">
        <v>0.286650704638114</v>
      </c>
      <c r="H55" s="90" t="n">
        <v>-4982127.92367466</v>
      </c>
      <c r="I55" s="91" t="n">
        <v>83576719175.2764</v>
      </c>
      <c r="J55" s="92" t="n">
        <v>-21986654.3524911</v>
      </c>
      <c r="N55" s="42" t="n">
        <v>1</v>
      </c>
      <c r="O55" s="42" t="n">
        <v>2</v>
      </c>
      <c r="P55" s="42" t="n">
        <f aca="false">IF(O55&lt;=4,O55,IF(O55=5,6,IF(O55=6,12)))</f>
        <v>2</v>
      </c>
    </row>
    <row r="56" customFormat="false" ht="11.25" hidden="false" customHeight="false" outlineLevel="0" collapsed="false">
      <c r="F56" s="88" t="n">
        <v>24</v>
      </c>
      <c r="G56" s="89" t="n">
        <v>0.31419985445281</v>
      </c>
      <c r="H56" s="90" t="n">
        <v>-5296011.97936323</v>
      </c>
      <c r="I56" s="91" t="n">
        <v>84115578905.993</v>
      </c>
      <c r="J56" s="92" t="n">
        <v>-20208186.9609239</v>
      </c>
      <c r="N56" s="42" t="n">
        <v>2</v>
      </c>
    </row>
    <row r="57" customFormat="false" ht="11.25" hidden="false" customHeight="false" outlineLevel="0" collapsed="false">
      <c r="F57" s="88" t="n">
        <v>25</v>
      </c>
      <c r="G57" s="89" t="n">
        <v>0.269599584865701</v>
      </c>
      <c r="H57" s="90" t="n">
        <v>-4595294.81221789</v>
      </c>
      <c r="I57" s="91" t="n">
        <v>111369006471.289</v>
      </c>
      <c r="J57" s="92" t="n">
        <v>-21992801.7872755</v>
      </c>
      <c r="N57" s="42" t="n">
        <v>3</v>
      </c>
    </row>
    <row r="58" customFormat="false" ht="11.25" hidden="false" customHeight="false" outlineLevel="0" collapsed="false">
      <c r="F58" s="88" t="n">
        <v>26</v>
      </c>
      <c r="G58" s="89" t="n">
        <v>0.307861249136668</v>
      </c>
      <c r="H58" s="90" t="n">
        <v>-4974689.51448042</v>
      </c>
      <c r="I58" s="91" t="n">
        <v>109326881146.252</v>
      </c>
      <c r="J58" s="92" t="n">
        <v>-19849554.1209356</v>
      </c>
      <c r="N58" s="42" t="n">
        <v>4</v>
      </c>
    </row>
    <row r="59" customFormat="false" ht="11.25" hidden="false" customHeight="false" outlineLevel="0" collapsed="false">
      <c r="F59" s="88" t="n">
        <v>27</v>
      </c>
      <c r="G59" s="89" t="n">
        <v>0.252877395635826</v>
      </c>
      <c r="H59" s="90" t="n">
        <v>-4192612.01133161</v>
      </c>
      <c r="I59" s="91" t="n">
        <v>143883907637.035</v>
      </c>
      <c r="J59" s="92" t="n">
        <v>-22030157.2745395</v>
      </c>
      <c r="N59" s="42" t="n">
        <v>6</v>
      </c>
    </row>
    <row r="60" customFormat="false" ht="11.25" hidden="false" customHeight="false" outlineLevel="0" collapsed="false">
      <c r="F60" s="88" t="n">
        <v>28</v>
      </c>
      <c r="G60" s="89" t="n">
        <v>0.295537767615653</v>
      </c>
      <c r="H60" s="90" t="n">
        <v>-4554833.06381799</v>
      </c>
      <c r="I60" s="91" t="n">
        <v>137828614115.024</v>
      </c>
      <c r="J60" s="92" t="n">
        <v>-19441449.8072287</v>
      </c>
      <c r="N60" s="42" t="n">
        <v>12</v>
      </c>
    </row>
    <row r="61" customFormat="false" ht="11.25" hidden="false" customHeight="false" outlineLevel="0" collapsed="false">
      <c r="F61" s="88" t="n">
        <v>29</v>
      </c>
      <c r="G61" s="89" t="n">
        <v>0.230477371660377</v>
      </c>
      <c r="H61" s="90" t="n">
        <v>-3675151.79327393</v>
      </c>
      <c r="I61" s="91" t="n">
        <v>180315434453.122</v>
      </c>
      <c r="J61" s="92" t="n">
        <v>-22026365.6764203</v>
      </c>
    </row>
    <row r="62" customFormat="false" ht="11.25" hidden="false" customHeight="false" outlineLevel="0" collapsed="false">
      <c r="F62" s="88" t="n">
        <v>30</v>
      </c>
      <c r="G62" s="89" t="n">
        <v>0.286712716516629</v>
      </c>
      <c r="H62" s="90" t="n">
        <v>-4016146.39886659</v>
      </c>
      <c r="I62" s="91" t="n">
        <v>168588800682.971</v>
      </c>
      <c r="J62" s="92" t="n">
        <v>-18966066.5865387</v>
      </c>
    </row>
    <row r="63" customFormat="false" ht="11.25" hidden="false" customHeight="false" outlineLevel="0" collapsed="false">
      <c r="F63" s="88" t="n">
        <v>31</v>
      </c>
      <c r="G63" s="89" t="n">
        <v>0.209825207830016</v>
      </c>
      <c r="H63" s="90" t="n">
        <v>-3091208.74634092</v>
      </c>
      <c r="I63" s="91" t="n">
        <v>219300155965.394</v>
      </c>
      <c r="J63" s="92" t="n">
        <v>-21958750.6049688</v>
      </c>
    </row>
    <row r="64" customFormat="false" ht="11.25" hidden="false" customHeight="false" outlineLevel="0" collapsed="false">
      <c r="F64" s="88" t="n">
        <v>32</v>
      </c>
      <c r="G64" s="89" t="n">
        <v>0.25998386796139</v>
      </c>
      <c r="H64" s="90" t="n">
        <v>-3254051.60905413</v>
      </c>
      <c r="I64" s="91" t="n">
        <v>200129289915.049</v>
      </c>
      <c r="J64" s="92" t="n">
        <v>-18412968.252066</v>
      </c>
    </row>
    <row r="65" customFormat="false" ht="11.25" hidden="false" customHeight="false" outlineLevel="0" collapsed="false">
      <c r="F65" s="88" t="n">
        <v>33</v>
      </c>
      <c r="G65" s="89" t="n">
        <v>0.18829314444542</v>
      </c>
      <c r="H65" s="90" t="n">
        <v>-2297783.99727599</v>
      </c>
      <c r="I65" s="91" t="n">
        <v>258987614857.443</v>
      </c>
      <c r="J65" s="92" t="n">
        <v>-21802612.9363178</v>
      </c>
    </row>
    <row r="66" customFormat="false" ht="11.25" hidden="false" customHeight="false" outlineLevel="0" collapsed="false">
      <c r="F66" s="88" t="n">
        <v>34</v>
      </c>
      <c r="G66" s="89" t="n">
        <v>0.219722317196587</v>
      </c>
      <c r="H66" s="90" t="n">
        <v>-2007131.798335</v>
      </c>
      <c r="I66" s="91" t="n">
        <v>230658047943.217</v>
      </c>
      <c r="J66" s="92" t="n">
        <v>-17770534.1601693</v>
      </c>
    </row>
    <row r="67" customFormat="false" ht="11.25" hidden="false" customHeight="false" outlineLevel="0" collapsed="false">
      <c r="F67" s="88" t="n">
        <v>35</v>
      </c>
      <c r="G67" s="89" t="n">
        <v>0.145784343637125</v>
      </c>
      <c r="H67" s="90" t="n">
        <v>-867430.815280528</v>
      </c>
      <c r="I67" s="91" t="n">
        <v>297261973573.17</v>
      </c>
      <c r="J67" s="92" t="n">
        <v>-21531577.6073135</v>
      </c>
    </row>
    <row r="68" customFormat="false" ht="11.25" hidden="false" customHeight="false" outlineLevel="0" collapsed="false">
      <c r="F68" s="88" t="n">
        <v>36</v>
      </c>
      <c r="G68" s="89" t="n">
        <v>0.13800806141512</v>
      </c>
      <c r="H68" s="90" t="n">
        <v>-436870.770079695</v>
      </c>
      <c r="I68" s="91" t="n">
        <v>258385784609.127</v>
      </c>
      <c r="J68" s="92" t="n">
        <v>-17025424.6456634</v>
      </c>
    </row>
    <row r="69" customFormat="false" ht="11.25" hidden="false" customHeight="false" outlineLevel="0" collapsed="false">
      <c r="F69" s="88" t="n">
        <v>37</v>
      </c>
      <c r="G69" s="89" t="n">
        <v>4.44475306604157E-011</v>
      </c>
      <c r="H69" s="90" t="n">
        <v>-8.25800577151973E-006</v>
      </c>
      <c r="I69" s="91" t="n">
        <v>332220257479.486</v>
      </c>
      <c r="J69" s="92" t="n">
        <v>-21123681.055342</v>
      </c>
    </row>
    <row r="70" customFormat="false" ht="11.25" hidden="false" customHeight="false" outlineLevel="0" collapsed="false">
      <c r="F70" s="88" t="n">
        <v>38</v>
      </c>
      <c r="G70" s="89" t="n">
        <v>0</v>
      </c>
      <c r="H70" s="90" t="n">
        <v>0</v>
      </c>
      <c r="I70" s="91" t="n">
        <v>282174360752.285</v>
      </c>
      <c r="J70" s="92" t="n">
        <v>-16667529.7089582</v>
      </c>
    </row>
    <row r="71" customFormat="false" ht="11.25" hidden="false" customHeight="false" outlineLevel="0" collapsed="false">
      <c r="F71" s="88" t="n">
        <v>39</v>
      </c>
      <c r="G71" s="89" t="n">
        <v>2.36438267180987E-030</v>
      </c>
      <c r="H71" s="90" t="n">
        <v>-1.36565298225789E-024</v>
      </c>
      <c r="I71" s="91" t="n">
        <v>361713831233.382</v>
      </c>
      <c r="J71" s="92" t="n">
        <v>-22318291.4448082</v>
      </c>
    </row>
    <row r="72" customFormat="false" ht="11.25" hidden="false" customHeight="false" outlineLevel="0" collapsed="false">
      <c r="F72" s="88" t="n">
        <v>40</v>
      </c>
      <c r="G72" s="89" t="n">
        <v>0</v>
      </c>
      <c r="H72" s="90" t="n">
        <v>0</v>
      </c>
      <c r="I72" s="91" t="n">
        <v>231713168302.499</v>
      </c>
      <c r="J72" s="92" t="n">
        <v>-16370670.0890685</v>
      </c>
    </row>
    <row r="73" customFormat="false" ht="11.25" hidden="false" customHeight="false" outlineLevel="0" collapsed="false">
      <c r="F73" s="93" t="n">
        <v>41</v>
      </c>
      <c r="G73" s="94" t="n">
        <v>7.75017371095291E-041</v>
      </c>
      <c r="H73" s="94" t="n">
        <v>-3.59652917700898E-035</v>
      </c>
      <c r="I73" s="95" t="n">
        <v>293551890540.522</v>
      </c>
      <c r="J73" s="92" t="n">
        <v>-23924405.7241066</v>
      </c>
    </row>
    <row r="74" customFormat="false" ht="11.25" hidden="false" customHeight="false" outlineLevel="0" collapsed="false">
      <c r="F74" s="72" t="n">
        <v>42</v>
      </c>
      <c r="G74" s="42" t="n">
        <v>1.92394920060868E-056</v>
      </c>
      <c r="H74" s="42" t="n">
        <v>-1.13083868244277E-050</v>
      </c>
      <c r="I74" s="43" t="n">
        <v>580864667.883713</v>
      </c>
      <c r="J74" s="44" t="n">
        <v>-15976468.6727253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false" altText="Check Box 44">
                <anchor moveWithCells="true" sizeWithCells="false">
                  <from>
                    <xdr:col>10</xdr:col>
                    <xdr:colOff>432720</xdr:colOff>
                    <xdr:row>4</xdr:row>
                    <xdr:rowOff>95400</xdr:rowOff>
                  </from>
                  <to>
                    <xdr:col>11</xdr:col>
                    <xdr:colOff>-270360</xdr:colOff>
                    <xdr:row>6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45">
                <anchor moveWithCells="true" sizeWithCells="false">
                  <from>
                    <xdr:col>10</xdr:col>
                    <xdr:colOff>432720</xdr:colOff>
                    <xdr:row>5</xdr:row>
                    <xdr:rowOff>114480</xdr:rowOff>
                  </from>
                  <to>
                    <xdr:col>11</xdr:col>
                    <xdr:colOff>-270360</xdr:colOff>
                    <xdr:row>7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46">
                <anchor moveWithCells="true" sizeWithCells="false">
                  <from>
                    <xdr:col>10</xdr:col>
                    <xdr:colOff>432720</xdr:colOff>
                    <xdr:row>6</xdr:row>
                    <xdr:rowOff>114480</xdr:rowOff>
                  </from>
                  <to>
                    <xdr:col>11</xdr:col>
                    <xdr:colOff>-270360</xdr:colOff>
                    <xdr:row>8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47">
                <anchor moveWithCells="true" sizeWithCells="false">
                  <from>
                    <xdr:col>10</xdr:col>
                    <xdr:colOff>432720</xdr:colOff>
                    <xdr:row>7</xdr:row>
                    <xdr:rowOff>114480</xdr:rowOff>
                  </from>
                  <to>
                    <xdr:col>11</xdr:col>
                    <xdr:colOff>-270360</xdr:colOff>
                    <xdr:row>9</xdr:row>
                    <xdr:rowOff>47160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48">
                <anchor moveWithCells="true" sizeWithCells="false">
                  <from>
                    <xdr:col>10</xdr:col>
                    <xdr:colOff>432720</xdr:colOff>
                    <xdr:row>9</xdr:row>
                    <xdr:rowOff>114120</xdr:rowOff>
                  </from>
                  <to>
                    <xdr:col>11</xdr:col>
                    <xdr:colOff>-270360</xdr:colOff>
                    <xdr:row>11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49">
                <anchor moveWithCells="true" sizeWithCells="false">
                  <from>
                    <xdr:col>10</xdr:col>
                    <xdr:colOff>432720</xdr:colOff>
                    <xdr:row>10</xdr:row>
                    <xdr:rowOff>114120</xdr:rowOff>
                  </from>
                  <to>
                    <xdr:col>11</xdr:col>
                    <xdr:colOff>-270360</xdr:colOff>
                    <xdr:row>12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50">
                <anchor moveWithCells="true" sizeWithCells="false">
                  <from>
                    <xdr:col>10</xdr:col>
                    <xdr:colOff>432720</xdr:colOff>
                    <xdr:row>11</xdr:row>
                    <xdr:rowOff>105120</xdr:rowOff>
                  </from>
                  <to>
                    <xdr:col>11</xdr:col>
                    <xdr:colOff>-270360</xdr:colOff>
                    <xdr:row>13</xdr:row>
                    <xdr:rowOff>38160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51">
                <anchor moveWithCells="true" sizeWithCells="false">
                  <from>
                    <xdr:col>10</xdr:col>
                    <xdr:colOff>432720</xdr:colOff>
                    <xdr:row>12</xdr:row>
                    <xdr:rowOff>95400</xdr:rowOff>
                  </from>
                  <to>
                    <xdr:col>11</xdr:col>
                    <xdr:colOff>-270360</xdr:colOff>
                    <xdr:row>14</xdr:row>
                    <xdr:rowOff>28440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">
              <controlPr defaultSize="0" locked="1" autoFill="0" autoLine="0" autoPict="0" print="true" altText="Check Box 52">
                <anchor moveWithCells="true" sizeWithCells="false">
                  <from>
                    <xdr:col>10</xdr:col>
                    <xdr:colOff>432720</xdr:colOff>
                    <xdr:row>13</xdr:row>
                    <xdr:rowOff>86040</xdr:rowOff>
                  </from>
                  <to>
                    <xdr:col>11</xdr:col>
                    <xdr:colOff>-240480</xdr:colOff>
                    <xdr:row>15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">
              <controlPr defaultSize="0" locked="1" autoFill="0" autoLine="0" autoPict="0" print="true" altText="Check Box 53">
                <anchor moveWithCells="true" sizeWithCells="false">
                  <from>
                    <xdr:col>10</xdr:col>
                    <xdr:colOff>432720</xdr:colOff>
                    <xdr:row>14</xdr:row>
                    <xdr:rowOff>86040</xdr:rowOff>
                  </from>
                  <to>
                    <xdr:col>11</xdr:col>
                    <xdr:colOff>-270360</xdr:colOff>
                    <xdr:row>16</xdr:row>
                    <xdr:rowOff>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54">
                <anchor moveWithCells="true" sizeWithCells="false">
                  <from>
                    <xdr:col>10</xdr:col>
                    <xdr:colOff>432720</xdr:colOff>
                    <xdr:row>15</xdr:row>
                    <xdr:rowOff>86040</xdr:rowOff>
                  </from>
                  <to>
                    <xdr:col>11</xdr:col>
                    <xdr:colOff>-270360</xdr:colOff>
                    <xdr:row>17</xdr:row>
                    <xdr:rowOff>18720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">
              <controlPr defaultSize="0" locked="1" autoFill="0" autoLine="0" autoPict="0" print="true" altText="Check Box 55">
                <anchor moveWithCells="true" sizeWithCells="false">
                  <from>
                    <xdr:col>10</xdr:col>
                    <xdr:colOff>432720</xdr:colOff>
                    <xdr:row>8</xdr:row>
                    <xdr:rowOff>114480</xdr:rowOff>
                  </from>
                  <to>
                    <xdr:col>11</xdr:col>
                    <xdr:colOff>-270360</xdr:colOff>
                    <xdr:row>10</xdr:row>
                    <xdr:rowOff>47160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56">
              <controlPr defaultSize="0" print="false" autoFill="0" autoPict="0" macro="Alex.TTest">
                <anchor moveWithCells="true" sizeWithCells="false">
                  <from>
                    <xdr:col>8</xdr:col>
                    <xdr:colOff>110880</xdr:colOff>
                    <xdr:row>21</xdr:row>
                    <xdr:rowOff>123840</xdr:rowOff>
                  </from>
                  <to>
                    <xdr:col>9</xdr:col>
                    <xdr:colOff>-461520</xdr:colOff>
                    <xdr:row>24</xdr:row>
                    <xdr:rowOff>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">
              <controlPr defaultSize="0" locked="1" autoFill="0" autoLine="0" autoPict="0" print="true" altText="Check Box 57">
                <anchor moveWithCells="true" sizeWithCells="false">
                  <from>
                    <xdr:col>5</xdr:col>
                    <xdr:colOff>160920</xdr:colOff>
                    <xdr:row>10</xdr:row>
                    <xdr:rowOff>114120</xdr:rowOff>
                  </from>
                  <to>
                    <xdr:col>6</xdr:col>
                    <xdr:colOff>-221040</xdr:colOff>
                    <xdr:row>12</xdr:row>
                    <xdr:rowOff>47520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T3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96" width="7.42"/>
    <col collapsed="false" customWidth="true" hidden="false" outlineLevel="0" max="2" min="2" style="97" width="11.85"/>
    <col collapsed="false" customWidth="true" hidden="false" outlineLevel="0" max="3" min="3" style="97" width="11.7"/>
    <col collapsed="false" customWidth="true" hidden="false" outlineLevel="0" max="4" min="4" style="97" width="6.99"/>
    <col collapsed="false" customWidth="true" hidden="false" outlineLevel="0" max="5" min="5" style="98" width="10.41"/>
    <col collapsed="false" customWidth="true" hidden="false" outlineLevel="0" max="6" min="6" style="99" width="8.85"/>
    <col collapsed="false" customWidth="true" hidden="false" outlineLevel="0" max="7" min="7" style="97" width="14.41"/>
    <col collapsed="false" customWidth="true" hidden="false" outlineLevel="0" max="8" min="8" style="99" width="6.99"/>
    <col collapsed="false" customWidth="true" hidden="false" outlineLevel="0" max="9" min="9" style="97" width="10.71"/>
    <col collapsed="false" customWidth="true" hidden="false" outlineLevel="0" max="10" min="10" style="100" width="4.85"/>
    <col collapsed="false" customWidth="true" hidden="false" outlineLevel="0" max="11" min="11" style="100" width="3.85"/>
    <col collapsed="false" customWidth="true" hidden="false" outlineLevel="0" max="12" min="12" style="101" width="7.85"/>
    <col collapsed="false" customWidth="true" hidden="false" outlineLevel="0" max="13" min="13" style="102" width="2.99"/>
    <col collapsed="false" customWidth="true" hidden="false" outlineLevel="0" max="14" min="14" style="102" width="7.7"/>
    <col collapsed="false" customWidth="false" hidden="false" outlineLevel="0" max="16" min="15" style="98" width="9.14"/>
    <col collapsed="false" customWidth="true" hidden="false" outlineLevel="0" max="17" min="17" style="102" width="8.41"/>
    <col collapsed="false" customWidth="false" hidden="false" outlineLevel="0" max="20" min="18" style="102" width="9.14"/>
    <col collapsed="false" customWidth="true" hidden="false" outlineLevel="0" max="21" min="21" style="102" width="10.41"/>
    <col collapsed="false" customWidth="true" hidden="false" outlineLevel="0" max="22" min="22" style="102" width="11.28"/>
    <col collapsed="false" customWidth="false" hidden="false" outlineLevel="0" max="23" min="23" style="102" width="9.14"/>
    <col collapsed="false" customWidth="true" hidden="false" outlineLevel="0" max="24" min="24" style="102" width="15.99"/>
    <col collapsed="false" customWidth="false" hidden="false" outlineLevel="0" max="25" min="25" style="102" width="9.14"/>
    <col collapsed="false" customWidth="true" hidden="false" outlineLevel="0" max="26" min="26" style="102" width="14.14"/>
    <col collapsed="false" customWidth="false" hidden="false" outlineLevel="0" max="28" min="27" style="102" width="9.14"/>
    <col collapsed="false" customWidth="false" hidden="false" outlineLevel="0" max="30" min="29" style="100" width="9.14"/>
    <col collapsed="false" customWidth="false" hidden="false" outlineLevel="0" max="33" min="31" style="102" width="9.14"/>
    <col collapsed="false" customWidth="true" hidden="false" outlineLevel="0" max="34" min="34" style="102" width="11.28"/>
    <col collapsed="false" customWidth="false" hidden="false" outlineLevel="0" max="41" min="35" style="102" width="9.14"/>
    <col collapsed="false" customWidth="true" hidden="false" outlineLevel="0" max="42" min="42" style="102" width="20.41"/>
    <col collapsed="false" customWidth="false" hidden="false" outlineLevel="0" max="257" min="43" style="102" width="9.14"/>
  </cols>
  <sheetData>
    <row r="1" customFormat="false" ht="11.25" hidden="false" customHeight="false" outlineLevel="0" collapsed="false">
      <c r="J1" s="102"/>
      <c r="K1" s="102"/>
      <c r="T1" s="96"/>
      <c r="U1" s="97"/>
      <c r="V1" s="97"/>
      <c r="W1" s="97"/>
      <c r="X1" s="98"/>
      <c r="Y1" s="99"/>
      <c r="Z1" s="97"/>
      <c r="AA1" s="99"/>
      <c r="AB1" s="97"/>
      <c r="AC1" s="102"/>
      <c r="AD1" s="102"/>
      <c r="AE1" s="101"/>
      <c r="AH1" s="98"/>
      <c r="AI1" s="98"/>
    </row>
    <row r="2" customFormat="false" ht="12.75" hidden="false" customHeight="false" outlineLevel="0" collapsed="false">
      <c r="A2" s="99"/>
      <c r="B2" s="103"/>
      <c r="I2" s="104" t="e">
        <f aca="false">fstrike(UnderStart,FirstMonthOver,FrequencyOver,H2,FOM_range)</f>
        <v>#VALUE!</v>
      </c>
      <c r="J2" s="102"/>
      <c r="K2" s="99"/>
      <c r="T2" s="99"/>
      <c r="U2" s="103"/>
      <c r="V2" s="97"/>
      <c r="W2" s="97"/>
      <c r="X2" s="98"/>
      <c r="Y2" s="99"/>
      <c r="Z2" s="97"/>
      <c r="AA2" s="99"/>
      <c r="AB2" s="97"/>
      <c r="AC2" s="102"/>
      <c r="AD2" s="99"/>
      <c r="AE2" s="101"/>
      <c r="AH2" s="98"/>
      <c r="AI2" s="98"/>
    </row>
    <row r="3" customFormat="false" ht="12" hidden="false" customHeight="false" outlineLevel="0" collapsed="false">
      <c r="A3" s="105"/>
      <c r="J3" s="102"/>
      <c r="K3" s="99"/>
      <c r="R3" s="102" t="s">
        <v>153</v>
      </c>
      <c r="T3" s="105"/>
      <c r="U3" s="97"/>
      <c r="V3" s="97"/>
      <c r="W3" s="97"/>
      <c r="X3" s="98"/>
      <c r="Y3" s="99"/>
      <c r="Z3" s="97"/>
      <c r="AA3" s="99"/>
      <c r="AB3" s="97"/>
      <c r="AC3" s="102"/>
      <c r="AD3" s="99"/>
      <c r="AE3" s="101"/>
      <c r="AH3" s="98"/>
      <c r="AI3" s="98"/>
    </row>
    <row r="4" customFormat="false" ht="12" hidden="false" customHeight="false" outlineLevel="0" collapsed="false">
      <c r="J4" s="102"/>
      <c r="K4" s="99"/>
      <c r="T4" s="106" t="s">
        <v>154</v>
      </c>
      <c r="U4" s="107"/>
      <c r="V4" s="107"/>
      <c r="W4" s="107"/>
      <c r="X4" s="108"/>
      <c r="Y4" s="109"/>
      <c r="Z4" s="107"/>
      <c r="AA4" s="109"/>
      <c r="AB4" s="107"/>
      <c r="AC4" s="110"/>
      <c r="AD4" s="109"/>
      <c r="AE4" s="111"/>
      <c r="AF4" s="110"/>
      <c r="AG4" s="110"/>
      <c r="AH4" s="108"/>
      <c r="AI4" s="112"/>
    </row>
    <row r="5" customFormat="false" ht="11.25" hidden="false" customHeight="false" outlineLevel="0" collapsed="false">
      <c r="A5" s="96" t="s">
        <v>155</v>
      </c>
      <c r="B5" s="103" t="s">
        <v>156</v>
      </c>
      <c r="C5" s="103" t="s">
        <v>157</v>
      </c>
      <c r="D5" s="103" t="s">
        <v>158</v>
      </c>
      <c r="E5" s="113" t="s">
        <v>159</v>
      </c>
      <c r="F5" s="99" t="s">
        <v>155</v>
      </c>
      <c r="G5" s="103" t="s">
        <v>160</v>
      </c>
      <c r="H5" s="99" t="s">
        <v>155</v>
      </c>
      <c r="I5" s="103" t="s">
        <v>161</v>
      </c>
      <c r="J5" s="102"/>
      <c r="K5" s="102"/>
      <c r="L5" s="101" t="s">
        <v>162</v>
      </c>
      <c r="N5" s="99" t="s">
        <v>155</v>
      </c>
      <c r="O5" s="105" t="s">
        <v>163</v>
      </c>
      <c r="P5" s="105" t="s">
        <v>164</v>
      </c>
      <c r="Q5" s="114" t="s">
        <v>165</v>
      </c>
      <c r="R5" s="99" t="s">
        <v>166</v>
      </c>
      <c r="S5" s="99" t="s">
        <v>167</v>
      </c>
      <c r="T5" s="115" t="s">
        <v>155</v>
      </c>
      <c r="U5" s="116" t="s">
        <v>156</v>
      </c>
      <c r="V5" s="116" t="s">
        <v>157</v>
      </c>
      <c r="W5" s="116" t="s">
        <v>158</v>
      </c>
      <c r="X5" s="117" t="s">
        <v>159</v>
      </c>
      <c r="Y5" s="118" t="s">
        <v>155</v>
      </c>
      <c r="Z5" s="116" t="s">
        <v>160</v>
      </c>
      <c r="AA5" s="118" t="s">
        <v>155</v>
      </c>
      <c r="AB5" s="116" t="s">
        <v>161</v>
      </c>
      <c r="AC5" s="119"/>
      <c r="AD5" s="119"/>
      <c r="AE5" s="120" t="s">
        <v>162</v>
      </c>
      <c r="AF5" s="119"/>
      <c r="AG5" s="118" t="s">
        <v>155</v>
      </c>
      <c r="AH5" s="117" t="s">
        <v>163</v>
      </c>
      <c r="AI5" s="121" t="s">
        <v>164</v>
      </c>
    </row>
    <row r="6" customFormat="false" ht="11.25" hidden="false" customHeight="false" outlineLevel="0" collapsed="false">
      <c r="B6" s="103"/>
      <c r="C6" s="122" t="s">
        <v>168</v>
      </c>
      <c r="D6" s="103"/>
      <c r="E6" s="117"/>
      <c r="G6" s="122" t="s">
        <v>169</v>
      </c>
      <c r="I6" s="122" t="s">
        <v>169</v>
      </c>
      <c r="J6" s="102"/>
      <c r="K6" s="99"/>
      <c r="Q6" s="114"/>
      <c r="T6" s="115"/>
      <c r="U6" s="116"/>
      <c r="V6" s="123" t="s">
        <v>168</v>
      </c>
      <c r="W6" s="116"/>
      <c r="X6" s="117"/>
      <c r="Y6" s="118"/>
      <c r="Z6" s="123" t="s">
        <v>169</v>
      </c>
      <c r="AA6" s="118"/>
      <c r="AB6" s="123" t="s">
        <v>169</v>
      </c>
      <c r="AC6" s="119"/>
      <c r="AD6" s="118"/>
      <c r="AE6" s="120"/>
      <c r="AF6" s="119"/>
      <c r="AG6" s="119"/>
      <c r="AH6" s="124"/>
      <c r="AI6" s="125"/>
    </row>
    <row r="7" customFormat="false" ht="11.25" hidden="false" customHeight="false" outlineLevel="0" collapsed="false">
      <c r="E7" s="124"/>
      <c r="J7" s="102"/>
      <c r="K7" s="102"/>
      <c r="Q7" s="114"/>
      <c r="T7" s="115"/>
      <c r="U7" s="126"/>
      <c r="V7" s="126"/>
      <c r="W7" s="126"/>
      <c r="X7" s="124"/>
      <c r="Y7" s="118"/>
      <c r="Z7" s="126"/>
      <c r="AA7" s="118"/>
      <c r="AB7" s="126"/>
      <c r="AC7" s="119"/>
      <c r="AD7" s="119"/>
      <c r="AE7" s="120"/>
      <c r="AF7" s="119"/>
      <c r="AG7" s="119"/>
      <c r="AH7" s="124"/>
      <c r="AI7" s="125"/>
      <c r="AT7" s="102" t="s">
        <v>170</v>
      </c>
    </row>
    <row r="8" customFormat="false" ht="12.75" hidden="false" customHeight="false" outlineLevel="0" collapsed="false">
      <c r="A8" s="127" t="n">
        <f aca="false">T8</f>
        <v>36617</v>
      </c>
      <c r="B8" s="128" t="e">
        <f aca="false">U8+PPadd</f>
        <v>#VALUE!</v>
      </c>
      <c r="C8" s="129" t="n">
        <f aca="false">V8+GPadd</f>
        <v>59.8675862068966</v>
      </c>
      <c r="D8" s="130" t="n">
        <v>2.05</v>
      </c>
      <c r="E8" s="131" t="n">
        <f aca="false">X8</f>
        <v>0.060437262614509</v>
      </c>
      <c r="F8" s="132" t="n">
        <v>1</v>
      </c>
      <c r="G8" s="104" t="e">
        <f aca="false">fstrike(OverStart,FirstMonthOver,FrequencyOver,F8,strike_range)</f>
        <v>#VALUE!</v>
      </c>
      <c r="H8" s="133" t="n">
        <f aca="false">F8</f>
        <v>1</v>
      </c>
      <c r="I8" s="126" t="n">
        <v>0</v>
      </c>
      <c r="L8" s="101" t="n">
        <f aca="false">(A8-Calculation!$C$4)/365.25</f>
        <v>0</v>
      </c>
      <c r="N8" s="134" t="n">
        <f aca="false">A8</f>
        <v>36617</v>
      </c>
      <c r="O8" s="26" t="e">
        <f aca="false">AH8*(1+PvolMult)</f>
        <v>#VALUE!</v>
      </c>
      <c r="P8" s="135" t="n">
        <f aca="false">AI8*(1+GvolMult)</f>
        <v>0.381</v>
      </c>
      <c r="Q8" s="136" t="n">
        <v>1</v>
      </c>
      <c r="R8" s="96" t="n">
        <f aca="false">DATE(YEAR(UnderStart),MAX(MONTH(UnderStart),EmbeddedFirstMonth)+(Q8-1)*12/EmbeddedFrequency,1)</f>
        <v>36678</v>
      </c>
      <c r="S8" s="97" t="n">
        <v>75</v>
      </c>
      <c r="T8" s="137" t="n">
        <f aca="false">ValuationDate</f>
        <v>36617</v>
      </c>
      <c r="U8" s="128" t="e">
        <f aca="false">fprice(T8,forward_range)</f>
        <v>#VALUE!</v>
      </c>
      <c r="V8" s="138" t="n">
        <v>59.8675862068966</v>
      </c>
      <c r="W8" s="130" t="n">
        <v>2.05</v>
      </c>
      <c r="X8" s="139" t="n">
        <f aca="false">VLOOKUP(T8,IR!$C$6:$D$365,2)</f>
        <v>0.060437262614509</v>
      </c>
      <c r="Y8" s="140" t="n">
        <v>36617</v>
      </c>
      <c r="Z8" s="104" t="n">
        <v>118125</v>
      </c>
      <c r="AA8" s="140" t="n">
        <v>36617</v>
      </c>
      <c r="AB8" s="126" t="n">
        <v>0</v>
      </c>
      <c r="AC8" s="141"/>
      <c r="AD8" s="141"/>
      <c r="AE8" s="120" t="n">
        <f aca="false">(T8-Calculation!$C$4)/365.25</f>
        <v>0</v>
      </c>
      <c r="AF8" s="119"/>
      <c r="AG8" s="142" t="n">
        <f aca="false">T8</f>
        <v>36617</v>
      </c>
      <c r="AH8" s="26" t="e">
        <f aca="false">fvol(AG8,volRange)</f>
        <v>#VALUE!</v>
      </c>
      <c r="AI8" s="143" t="n">
        <v>0.381</v>
      </c>
      <c r="AK8" s="26" t="e">
        <f aca="false">fvol(AJ8,volRange)</f>
        <v>#VALUE!</v>
      </c>
      <c r="AL8" s="143" t="n">
        <v>0.381</v>
      </c>
      <c r="AO8" s="128" t="n">
        <v>26</v>
      </c>
      <c r="AP8" s="138" t="e">
        <f aca="false">B8-AO8</f>
        <v>#VALUE!</v>
      </c>
      <c r="AR8" s="126"/>
      <c r="AT8" s="97" t="n">
        <f aca="false">C8/9.6</f>
        <v>6.23620689655172</v>
      </c>
    </row>
    <row r="9" customFormat="false" ht="12.75" hidden="false" customHeight="false" outlineLevel="0" collapsed="false">
      <c r="A9" s="127" t="n">
        <f aca="false">T9</f>
        <v>36647</v>
      </c>
      <c r="B9" s="128" t="e">
        <f aca="false">U9+PPadd</f>
        <v>#VALUE!</v>
      </c>
      <c r="C9" s="129" t="n">
        <f aca="false">V9+GPadd</f>
        <v>58.1644137931034</v>
      </c>
      <c r="D9" s="130" t="n">
        <v>2.05</v>
      </c>
      <c r="E9" s="131" t="n">
        <f aca="false">X9</f>
        <v>0.061345640822235</v>
      </c>
      <c r="F9" s="132" t="n">
        <v>2</v>
      </c>
      <c r="G9" s="104" t="e">
        <f aca="false">fstrike(OverStart,FirstMonthOver,FrequencyOver,F9,strike_range)</f>
        <v>#VALUE!</v>
      </c>
      <c r="H9" s="133" t="n">
        <f aca="false">F9</f>
        <v>2</v>
      </c>
      <c r="I9" s="126" t="n">
        <v>986.973836177924</v>
      </c>
      <c r="L9" s="101" t="n">
        <f aca="false">(A9-Calculation!$C$4)/365.25</f>
        <v>0.082135523613963</v>
      </c>
      <c r="N9" s="134" t="n">
        <f aca="false">A9</f>
        <v>36647</v>
      </c>
      <c r="O9" s="26" t="e">
        <f aca="false">AH9*(1+PvolMult)</f>
        <v>#VALUE!</v>
      </c>
      <c r="P9" s="135" t="n">
        <f aca="false">AI9*(1+GvolMult)</f>
        <v>0.356</v>
      </c>
      <c r="Q9" s="136" t="n">
        <v>2</v>
      </c>
      <c r="R9" s="96" t="n">
        <f aca="false">DATE(YEAR(UnderStart),MAX(MONTH(UnderStart),EmbeddedFirstMonth)+(Q9-1)*12/EmbeddedFrequency,1)</f>
        <v>37043</v>
      </c>
      <c r="S9" s="97" t="n">
        <v>75</v>
      </c>
      <c r="T9" s="137" t="n">
        <f aca="false">DATE(YEAR(T8),MONTH(T8)+1,1)</f>
        <v>36647</v>
      </c>
      <c r="U9" s="128" t="e">
        <f aca="false">fprice(T9,forward_range)</f>
        <v>#VALUE!</v>
      </c>
      <c r="V9" s="138" t="n">
        <v>58.1644137931034</v>
      </c>
      <c r="W9" s="130" t="n">
        <v>2.05</v>
      </c>
      <c r="X9" s="139" t="n">
        <f aca="false">VLOOKUP(T9,IR!$C$6:$D$365,2)</f>
        <v>0.061345640822235</v>
      </c>
      <c r="Y9" s="140" t="n">
        <v>36800</v>
      </c>
      <c r="Z9" s="104" t="n">
        <v>116671.656692622</v>
      </c>
      <c r="AA9" s="140" t="n">
        <v>36800</v>
      </c>
      <c r="AB9" s="126" t="n">
        <v>986.973836177924</v>
      </c>
      <c r="AC9" s="141"/>
      <c r="AD9" s="141"/>
      <c r="AE9" s="120" t="n">
        <f aca="false">(T9-Calculation!$C$4)/365.25</f>
        <v>0.082135523613963</v>
      </c>
      <c r="AF9" s="119"/>
      <c r="AG9" s="142" t="n">
        <f aca="false">T9</f>
        <v>36647</v>
      </c>
      <c r="AH9" s="26" t="e">
        <f aca="false">fvol(AG9,volRange)</f>
        <v>#VALUE!</v>
      </c>
      <c r="AI9" s="143" t="n">
        <v>0.356</v>
      </c>
      <c r="AK9" s="26" t="e">
        <f aca="false">fvol(AJ9,volRange)</f>
        <v>#VALUE!</v>
      </c>
      <c r="AL9" s="143" t="n">
        <v>0.356</v>
      </c>
      <c r="AO9" s="128" t="n">
        <v>31.95</v>
      </c>
      <c r="AP9" s="138" t="e">
        <f aca="false">B9-AO9</f>
        <v>#VALUE!</v>
      </c>
      <c r="AR9" s="126"/>
      <c r="AT9" s="97" t="n">
        <f aca="false">C9/9.6</f>
        <v>6.05879310344828</v>
      </c>
    </row>
    <row r="10" customFormat="false" ht="12.75" hidden="false" customHeight="false" outlineLevel="0" collapsed="false">
      <c r="A10" s="127" t="n">
        <f aca="false">T10</f>
        <v>36678</v>
      </c>
      <c r="B10" s="128" t="e">
        <f aca="false">U10+PPadd</f>
        <v>#VALUE!</v>
      </c>
      <c r="C10" s="129" t="n">
        <f aca="false">V10+GPadd</f>
        <v>57.0868965517241</v>
      </c>
      <c r="D10" s="130" t="n">
        <v>2.05</v>
      </c>
      <c r="E10" s="131" t="n">
        <f aca="false">X10</f>
        <v>0.062143132772437</v>
      </c>
      <c r="F10" s="132" t="n">
        <v>3</v>
      </c>
      <c r="G10" s="104" t="e">
        <f aca="false">fstrike(OverStart,FirstMonthOver,FrequencyOver,F10,strike_range)</f>
        <v>#VALUE!</v>
      </c>
      <c r="H10" s="133" t="n">
        <f aca="false">F10</f>
        <v>3</v>
      </c>
      <c r="I10" s="126" t="n">
        <v>1395.69706751336</v>
      </c>
      <c r="L10" s="101" t="n">
        <f aca="false">(A10-Calculation!$C$4)/365.25</f>
        <v>0.167008898015058</v>
      </c>
      <c r="N10" s="134" t="n">
        <f aca="false">A10</f>
        <v>36678</v>
      </c>
      <c r="O10" s="26" t="e">
        <f aca="false">AH10*(1+PvolMult)</f>
        <v>#VALUE!</v>
      </c>
      <c r="P10" s="135" t="n">
        <f aca="false">AI10*(1+GvolMult)</f>
        <v>0.339</v>
      </c>
      <c r="Q10" s="136" t="n">
        <v>3</v>
      </c>
      <c r="R10" s="96" t="n">
        <f aca="false">DATE(YEAR(UnderStart),MAX(MONTH(UnderStart),EmbeddedFirstMonth)+(Q10-1)*12/EmbeddedFrequency,1)</f>
        <v>37408</v>
      </c>
      <c r="S10" s="97" t="n">
        <v>75</v>
      </c>
      <c r="T10" s="137" t="n">
        <f aca="false">DATE(YEAR(T9),MONTH(T9)+1,1)</f>
        <v>36678</v>
      </c>
      <c r="U10" s="128" t="e">
        <f aca="false">fprice(T10,forward_range)</f>
        <v>#VALUE!</v>
      </c>
      <c r="V10" s="138" t="n">
        <v>57.0868965517241</v>
      </c>
      <c r="W10" s="130" t="n">
        <v>2.05</v>
      </c>
      <c r="X10" s="139" t="n">
        <f aca="false">VLOOKUP(T10,IR!$C$6:$D$365,2)</f>
        <v>0.062143132772437</v>
      </c>
      <c r="Y10" s="140" t="n">
        <v>36982</v>
      </c>
      <c r="Z10" s="104" t="n">
        <v>115341.430880474</v>
      </c>
      <c r="AA10" s="140" t="n">
        <v>36982</v>
      </c>
      <c r="AB10" s="126" t="n">
        <v>1395.69706751336</v>
      </c>
      <c r="AC10" s="141"/>
      <c r="AD10" s="141"/>
      <c r="AE10" s="120" t="n">
        <f aca="false">(T10-Calculation!$C$4)/365.25</f>
        <v>0.167008898015058</v>
      </c>
      <c r="AF10" s="119"/>
      <c r="AG10" s="142" t="n">
        <f aca="false">T10</f>
        <v>36678</v>
      </c>
      <c r="AH10" s="26" t="e">
        <f aca="false">fvol(AG10,volRange)</f>
        <v>#VALUE!</v>
      </c>
      <c r="AI10" s="143" t="n">
        <v>0.339</v>
      </c>
      <c r="AK10" s="26" t="e">
        <f aca="false">fvol(AJ10,volRange)</f>
        <v>#VALUE!</v>
      </c>
      <c r="AL10" s="143" t="n">
        <v>0.339</v>
      </c>
      <c r="AO10" s="128" t="n">
        <v>57.75</v>
      </c>
      <c r="AP10" s="138" t="e">
        <f aca="false">B10-AO10</f>
        <v>#VALUE!</v>
      </c>
      <c r="AR10" s="126"/>
      <c r="AT10" s="97" t="n">
        <f aca="false">C10/9.6</f>
        <v>5.94655172413793</v>
      </c>
    </row>
    <row r="11" customFormat="false" ht="12.75" hidden="false" customHeight="false" outlineLevel="0" collapsed="false">
      <c r="A11" s="127" t="n">
        <f aca="false">T11</f>
        <v>36708</v>
      </c>
      <c r="B11" s="128" t="e">
        <f aca="false">U11+PPadd</f>
        <v>#VALUE!</v>
      </c>
      <c r="C11" s="129" t="n">
        <f aca="false">V11+GPadd</f>
        <v>56.6697931034483</v>
      </c>
      <c r="D11" s="130" t="n">
        <v>2.05</v>
      </c>
      <c r="E11" s="131" t="n">
        <f aca="false">X11</f>
        <v>0.063208472816168</v>
      </c>
      <c r="F11" s="132" t="n">
        <v>4</v>
      </c>
      <c r="G11" s="104" t="e">
        <f aca="false">fstrike(OverStart,FirstMonthOver,FrequencyOver,F11,strike_range)</f>
        <v>#VALUE!</v>
      </c>
      <c r="H11" s="133" t="n">
        <f aca="false">F11</f>
        <v>4</v>
      </c>
      <c r="I11" s="126" t="n">
        <v>1395.69706751336</v>
      </c>
      <c r="L11" s="101" t="n">
        <f aca="false">(A11-Calculation!$C$4)/365.25</f>
        <v>0.249144421629021</v>
      </c>
      <c r="N11" s="134" t="n">
        <f aca="false">A11</f>
        <v>36708</v>
      </c>
      <c r="O11" s="26" t="e">
        <f aca="false">AH11*(1+PvolMult)</f>
        <v>#VALUE!</v>
      </c>
      <c r="P11" s="135" t="n">
        <f aca="false">AI11*(1+GvolMult)</f>
        <v>0.322</v>
      </c>
      <c r="Q11" s="136" t="n">
        <v>4</v>
      </c>
      <c r="R11" s="96" t="n">
        <f aca="false">DATE(YEAR(UnderStart),MAX(MONTH(UnderStart),EmbeddedFirstMonth)+(Q11-1)*12/EmbeddedFrequency,1)</f>
        <v>37773</v>
      </c>
      <c r="S11" s="97" t="n">
        <v>75</v>
      </c>
      <c r="T11" s="137" t="n">
        <f aca="false">DATE(YEAR(T10),MONTH(T10)+1,1)</f>
        <v>36708</v>
      </c>
      <c r="U11" s="128" t="e">
        <f aca="false">fprice(T11,forward_range)</f>
        <v>#VALUE!</v>
      </c>
      <c r="V11" s="138" t="n">
        <v>56.6697931034483</v>
      </c>
      <c r="W11" s="130" t="n">
        <v>2.05</v>
      </c>
      <c r="X11" s="139" t="n">
        <f aca="false">VLOOKUP(T11,IR!$C$6:$D$365,2)</f>
        <v>0.063208472816168</v>
      </c>
      <c r="Y11" s="140" t="n">
        <v>37165</v>
      </c>
      <c r="Z11" s="104" t="n">
        <v>114074.883545495</v>
      </c>
      <c r="AA11" s="140" t="n">
        <v>37165</v>
      </c>
      <c r="AB11" s="126" t="n">
        <v>1395.69706751336</v>
      </c>
      <c r="AC11" s="141"/>
      <c r="AD11" s="141"/>
      <c r="AE11" s="120" t="n">
        <f aca="false">(T11-Calculation!$C$4)/365.25</f>
        <v>0.249144421629021</v>
      </c>
      <c r="AF11" s="119"/>
      <c r="AG11" s="142" t="n">
        <f aca="false">T11</f>
        <v>36708</v>
      </c>
      <c r="AH11" s="26" t="e">
        <f aca="false">fvol(AG11,volRange)</f>
        <v>#VALUE!</v>
      </c>
      <c r="AI11" s="143" t="n">
        <v>0.322</v>
      </c>
      <c r="AK11" s="26" t="e">
        <f aca="false">fvol(AJ11,volRange)</f>
        <v>#VALUE!</v>
      </c>
      <c r="AL11" s="143" t="n">
        <v>0.322</v>
      </c>
      <c r="AO11" s="128" t="n">
        <v>104.5</v>
      </c>
      <c r="AP11" s="138" t="e">
        <f aca="false">B11-AO11</f>
        <v>#VALUE!</v>
      </c>
      <c r="AR11" s="126"/>
      <c r="AT11" s="97" t="n">
        <f aca="false">C11/9.6</f>
        <v>5.90310344827586</v>
      </c>
    </row>
    <row r="12" customFormat="false" ht="12.75" hidden="false" customHeight="false" outlineLevel="0" collapsed="false">
      <c r="A12" s="127" t="n">
        <f aca="false">T12</f>
        <v>36739</v>
      </c>
      <c r="B12" s="128" t="e">
        <f aca="false">U12+PPadd</f>
        <v>#VALUE!</v>
      </c>
      <c r="C12" s="129" t="n">
        <f aca="false">V12+GPadd</f>
        <v>56.6350344827586</v>
      </c>
      <c r="D12" s="130" t="n">
        <v>2.05</v>
      </c>
      <c r="E12" s="131" t="n">
        <f aca="false">X12</f>
        <v>0.063846661990749</v>
      </c>
      <c r="F12" s="132" t="n">
        <v>5</v>
      </c>
      <c r="G12" s="104" t="e">
        <f aca="false">fstrike(OverStart,FirstMonthOver,FrequencyOver,F12,strike_range)</f>
        <v>#VALUE!</v>
      </c>
      <c r="H12" s="133" t="n">
        <f aca="false">F12</f>
        <v>5</v>
      </c>
      <c r="I12" s="126" t="n">
        <v>1421.2320769545</v>
      </c>
      <c r="L12" s="101" t="n">
        <f aca="false">(A12-Calculation!$C$4)/365.25</f>
        <v>0.334017796030116</v>
      </c>
      <c r="N12" s="134" t="n">
        <f aca="false">A12</f>
        <v>36739</v>
      </c>
      <c r="O12" s="26" t="e">
        <f aca="false">AH12*(1+PvolMult)</f>
        <v>#VALUE!</v>
      </c>
      <c r="P12" s="135" t="n">
        <f aca="false">AI12*(1+GvolMult)</f>
        <v>0.31</v>
      </c>
      <c r="Q12" s="136" t="n">
        <v>5</v>
      </c>
      <c r="R12" s="96" t="n">
        <f aca="false">DATE(YEAR(UnderStart),MAX(MONTH(UnderStart),EmbeddedFirstMonth)+(Q12-1)*12/EmbeddedFrequency,1)</f>
        <v>38139</v>
      </c>
      <c r="S12" s="97" t="n">
        <v>75</v>
      </c>
      <c r="T12" s="137" t="n">
        <f aca="false">DATE(YEAR(T11),MONTH(T11)+1,1)</f>
        <v>36739</v>
      </c>
      <c r="U12" s="128" t="e">
        <f aca="false">fprice(T12,forward_range)</f>
        <v>#VALUE!</v>
      </c>
      <c r="V12" s="138" t="n">
        <v>56.6350344827586</v>
      </c>
      <c r="W12" s="130" t="n">
        <v>2.05</v>
      </c>
      <c r="X12" s="139" t="n">
        <f aca="false">VLOOKUP(T12,IR!$C$6:$D$365,2)</f>
        <v>0.063846661990749</v>
      </c>
      <c r="Y12" s="140" t="n">
        <v>37347</v>
      </c>
      <c r="Z12" s="104" t="n">
        <v>112835.172057645</v>
      </c>
      <c r="AA12" s="140" t="n">
        <v>37347</v>
      </c>
      <c r="AB12" s="126" t="n">
        <v>1421.2320769545</v>
      </c>
      <c r="AC12" s="141"/>
      <c r="AD12" s="141"/>
      <c r="AE12" s="120" t="n">
        <f aca="false">(T12-Calculation!$C$4)/365.25</f>
        <v>0.334017796030116</v>
      </c>
      <c r="AF12" s="119"/>
      <c r="AG12" s="142" t="n">
        <f aca="false">T12</f>
        <v>36739</v>
      </c>
      <c r="AH12" s="26" t="e">
        <f aca="false">fvol(AG12,volRange)</f>
        <v>#VALUE!</v>
      </c>
      <c r="AI12" s="143" t="n">
        <v>0.31</v>
      </c>
      <c r="AK12" s="26" t="e">
        <f aca="false">fvol(AJ12,volRange)</f>
        <v>#VALUE!</v>
      </c>
      <c r="AL12" s="143" t="n">
        <v>0.31</v>
      </c>
      <c r="AO12" s="128" t="n">
        <v>87.5</v>
      </c>
      <c r="AP12" s="138" t="e">
        <f aca="false">B12-AO12</f>
        <v>#VALUE!</v>
      </c>
      <c r="AR12" s="126"/>
      <c r="AT12" s="97" t="n">
        <f aca="false">C12/9.6</f>
        <v>5.89948275862069</v>
      </c>
    </row>
    <row r="13" customFormat="false" ht="12.75" hidden="false" customHeight="false" outlineLevel="0" collapsed="false">
      <c r="A13" s="127" t="n">
        <f aca="false">T13</f>
        <v>36770</v>
      </c>
      <c r="B13" s="128" t="e">
        <f aca="false">U13+PPadd</f>
        <v>#VALUE!</v>
      </c>
      <c r="C13" s="129" t="n">
        <f aca="false">V13+GPadd</f>
        <v>56.6697931034483</v>
      </c>
      <c r="D13" s="130" t="n">
        <v>2.05</v>
      </c>
      <c r="E13" s="131" t="n">
        <f aca="false">X13</f>
        <v>0.064484851300404</v>
      </c>
      <c r="F13" s="132" t="n">
        <v>6</v>
      </c>
      <c r="G13" s="104" t="e">
        <f aca="false">fstrike(OverStart,FirstMonthOver,FrequencyOver,F13,strike_range)</f>
        <v>#VALUE!</v>
      </c>
      <c r="H13" s="133" t="n">
        <f aca="false">F13</f>
        <v>6</v>
      </c>
      <c r="I13" s="126" t="n">
        <v>1421.2320769545</v>
      </c>
      <c r="L13" s="101" t="n">
        <f aca="false">(A13-Calculation!$C$4)/365.25</f>
        <v>0.418891170431212</v>
      </c>
      <c r="N13" s="134" t="n">
        <f aca="false">A13</f>
        <v>36770</v>
      </c>
      <c r="O13" s="26" t="e">
        <f aca="false">AH13*(1+PvolMult)</f>
        <v>#VALUE!</v>
      </c>
      <c r="P13" s="135" t="n">
        <f aca="false">AI13*(1+GvolMult)</f>
        <v>0.304</v>
      </c>
      <c r="Q13" s="136" t="n">
        <v>6</v>
      </c>
      <c r="R13" s="96" t="n">
        <f aca="false">DATE(YEAR(UnderStart),MAX(MONTH(UnderStart),EmbeddedFirstMonth)+(Q13-1)*12/EmbeddedFrequency,1)</f>
        <v>38504</v>
      </c>
      <c r="S13" s="97" t="n">
        <v>75</v>
      </c>
      <c r="T13" s="137" t="n">
        <f aca="false">DATE(YEAR(T12),MONTH(T12)+1,1)</f>
        <v>36770</v>
      </c>
      <c r="U13" s="128" t="e">
        <f aca="false">fprice(T13,forward_range)</f>
        <v>#VALUE!</v>
      </c>
      <c r="V13" s="138" t="n">
        <v>56.6697931034483</v>
      </c>
      <c r="W13" s="130" t="n">
        <v>2.05</v>
      </c>
      <c r="X13" s="139" t="n">
        <f aca="false">VLOOKUP(T13,IR!$C$6:$D$365,2)</f>
        <v>0.064484851300404</v>
      </c>
      <c r="Y13" s="140" t="n">
        <v>37530</v>
      </c>
      <c r="Z13" s="104" t="n">
        <v>111586.665859392</v>
      </c>
      <c r="AA13" s="140" t="n">
        <v>37530</v>
      </c>
      <c r="AB13" s="126" t="n">
        <v>1421.2320769545</v>
      </c>
      <c r="AC13" s="141"/>
      <c r="AD13" s="141"/>
      <c r="AE13" s="120" t="n">
        <f aca="false">(T13-Calculation!$C$4)/365.25</f>
        <v>0.418891170431212</v>
      </c>
      <c r="AF13" s="119"/>
      <c r="AG13" s="142" t="n">
        <f aca="false">T13</f>
        <v>36770</v>
      </c>
      <c r="AH13" s="26" t="e">
        <f aca="false">fvol(AG13,volRange)</f>
        <v>#VALUE!</v>
      </c>
      <c r="AI13" s="143" t="n">
        <v>0.304</v>
      </c>
      <c r="AK13" s="26" t="e">
        <f aca="false">fvol(AJ13,volRange)</f>
        <v>#VALUE!</v>
      </c>
      <c r="AL13" s="143" t="n">
        <v>0.304</v>
      </c>
      <c r="AO13" s="128" t="n">
        <v>34.7</v>
      </c>
      <c r="AP13" s="138" t="e">
        <f aca="false">B13-AO13</f>
        <v>#VALUE!</v>
      </c>
      <c r="AR13" s="126"/>
      <c r="AT13" s="97" t="n">
        <f aca="false">C13/9.6</f>
        <v>5.90310344827586</v>
      </c>
    </row>
    <row r="14" customFormat="false" ht="12.75" hidden="false" customHeight="false" outlineLevel="0" collapsed="false">
      <c r="A14" s="127" t="n">
        <f aca="false">T14</f>
        <v>36800</v>
      </c>
      <c r="B14" s="128" t="e">
        <f aca="false">U14+PPadd</f>
        <v>#VALUE!</v>
      </c>
      <c r="C14" s="129" t="n">
        <f aca="false">V14+GPadd</f>
        <v>56.7393103448276</v>
      </c>
      <c r="D14" s="130" t="n">
        <v>2.05</v>
      </c>
      <c r="E14" s="131" t="n">
        <f aca="false">X14</f>
        <v>0.065063861398022</v>
      </c>
      <c r="F14" s="132" t="n">
        <v>7</v>
      </c>
      <c r="G14" s="104" t="e">
        <f aca="false">fstrike(OverStart,FirstMonthOver,FrequencyOver,F14,strike_range)</f>
        <v>#VALUE!</v>
      </c>
      <c r="H14" s="133" t="n">
        <f aca="false">F14</f>
        <v>7</v>
      </c>
      <c r="I14" s="126" t="n">
        <v>1329.05996052244</v>
      </c>
      <c r="L14" s="101" t="n">
        <f aca="false">(A14-Calculation!$C$4)/365.25</f>
        <v>0.501026694045175</v>
      </c>
      <c r="N14" s="134" t="n">
        <f aca="false">A14</f>
        <v>36800</v>
      </c>
      <c r="O14" s="26" t="e">
        <f aca="false">AH14*(1+PvolMult)</f>
        <v>#VALUE!</v>
      </c>
      <c r="P14" s="135" t="n">
        <f aca="false">AI14*(1+GvolMult)</f>
        <v>0.298</v>
      </c>
      <c r="Q14" s="136" t="n">
        <v>7</v>
      </c>
      <c r="R14" s="96" t="n">
        <f aca="false">DATE(YEAR(UnderStart),MAX(MONTH(UnderStart),EmbeddedFirstMonth)+(Q14-1)*12/EmbeddedFrequency,1)</f>
        <v>38869</v>
      </c>
      <c r="S14" s="97" t="n">
        <v>75</v>
      </c>
      <c r="T14" s="137" t="n">
        <f aca="false">DATE(YEAR(T13),MONTH(T13)+1,1)</f>
        <v>36800</v>
      </c>
      <c r="U14" s="128" t="e">
        <f aca="false">fprice(T14,forward_range)</f>
        <v>#VALUE!</v>
      </c>
      <c r="V14" s="138" t="n">
        <v>56.7393103448276</v>
      </c>
      <c r="W14" s="130" t="n">
        <v>2.05</v>
      </c>
      <c r="X14" s="139" t="n">
        <f aca="false">VLOOKUP(T14,IR!$C$6:$D$365,2)</f>
        <v>0.065063861398022</v>
      </c>
      <c r="Y14" s="140" t="n">
        <v>37712</v>
      </c>
      <c r="Z14" s="104" t="n">
        <v>110312.822341564</v>
      </c>
      <c r="AA14" s="140" t="n">
        <v>37712</v>
      </c>
      <c r="AB14" s="126" t="n">
        <v>1329.05996052244</v>
      </c>
      <c r="AC14" s="141"/>
      <c r="AD14" s="141"/>
      <c r="AE14" s="120" t="n">
        <f aca="false">(T14-Calculation!$C$4)/365.25</f>
        <v>0.501026694045175</v>
      </c>
      <c r="AF14" s="119"/>
      <c r="AG14" s="142" t="n">
        <f aca="false">T14</f>
        <v>36800</v>
      </c>
      <c r="AH14" s="26" t="e">
        <f aca="false">fvol(AG14,volRange)</f>
        <v>#VALUE!</v>
      </c>
      <c r="AI14" s="143" t="n">
        <v>0.298</v>
      </c>
      <c r="AK14" s="26" t="e">
        <f aca="false">fvol(AJ14,volRange)</f>
        <v>#VALUE!</v>
      </c>
      <c r="AL14" s="143" t="n">
        <v>0.298</v>
      </c>
      <c r="AO14" s="128" t="n">
        <v>26</v>
      </c>
      <c r="AP14" s="138" t="e">
        <f aca="false">B14-AO14</f>
        <v>#VALUE!</v>
      </c>
      <c r="AR14" s="126"/>
      <c r="AT14" s="97" t="n">
        <f aca="false">C14/9.6</f>
        <v>5.91034482758621</v>
      </c>
    </row>
    <row r="15" customFormat="false" ht="12.75" hidden="false" customHeight="false" outlineLevel="0" collapsed="false">
      <c r="A15" s="127" t="n">
        <f aca="false">T15</f>
        <v>36831</v>
      </c>
      <c r="B15" s="128" t="e">
        <f aca="false">U15+PPadd</f>
        <v>#VALUE!</v>
      </c>
      <c r="C15" s="129" t="n">
        <f aca="false">V15+GPadd</f>
        <v>56.7740689655172</v>
      </c>
      <c r="D15" s="130" t="n">
        <v>2.05</v>
      </c>
      <c r="E15" s="131" t="n">
        <f aca="false">X15</f>
        <v>0.065590727856753</v>
      </c>
      <c r="F15" s="132" t="n">
        <v>8</v>
      </c>
      <c r="G15" s="104" t="e">
        <f aca="false">fstrike(OverStart,FirstMonthOver,FrequencyOver,F15,strike_range)</f>
        <v>#VALUE!</v>
      </c>
      <c r="H15" s="133" t="n">
        <f aca="false">F15</f>
        <v>8</v>
      </c>
      <c r="I15" s="126" t="n">
        <v>1329.05996052244</v>
      </c>
      <c r="L15" s="101" t="n">
        <f aca="false">(A15-Calculation!$C$4)/365.25</f>
        <v>0.58590006844627</v>
      </c>
      <c r="N15" s="134" t="n">
        <f aca="false">A15</f>
        <v>36831</v>
      </c>
      <c r="O15" s="26" t="e">
        <f aca="false">AH15*(1+PvolMult)</f>
        <v>#VALUE!</v>
      </c>
      <c r="P15" s="135" t="n">
        <f aca="false">AI15*(1+GvolMult)</f>
        <v>0.294</v>
      </c>
      <c r="Q15" s="136" t="n">
        <v>8</v>
      </c>
      <c r="R15" s="96" t="n">
        <f aca="false">DATE(YEAR(UnderStart),MAX(MONTH(UnderStart),EmbeddedFirstMonth)+(Q15-1)*12/EmbeddedFrequency,1)</f>
        <v>39234</v>
      </c>
      <c r="S15" s="97" t="n">
        <v>75</v>
      </c>
      <c r="T15" s="137" t="n">
        <f aca="false">DATE(YEAR(T14),MONTH(T14)+1,1)</f>
        <v>36831</v>
      </c>
      <c r="U15" s="128" t="e">
        <f aca="false">fprice(T15,forward_range)</f>
        <v>#VALUE!</v>
      </c>
      <c r="V15" s="138" t="n">
        <v>56.7740689655172</v>
      </c>
      <c r="W15" s="130" t="n">
        <v>2.05</v>
      </c>
      <c r="X15" s="139" t="n">
        <f aca="false">VLOOKUP(T15,IR!$C$6:$D$365,2)</f>
        <v>0.065590727856753</v>
      </c>
      <c r="Y15" s="140" t="n">
        <v>37895</v>
      </c>
      <c r="Z15" s="104" t="n">
        <v>108997.875615757</v>
      </c>
      <c r="AA15" s="140" t="n">
        <v>37895</v>
      </c>
      <c r="AB15" s="126" t="n">
        <v>1329.05996052244</v>
      </c>
      <c r="AC15" s="141"/>
      <c r="AD15" s="141"/>
      <c r="AE15" s="120" t="n">
        <f aca="false">(T15-Calculation!$C$4)/365.25</f>
        <v>0.58590006844627</v>
      </c>
      <c r="AF15" s="119"/>
      <c r="AG15" s="142" t="n">
        <f aca="false">T15</f>
        <v>36831</v>
      </c>
      <c r="AH15" s="26" t="e">
        <f aca="false">fvol(AG15,volRange)</f>
        <v>#VALUE!</v>
      </c>
      <c r="AI15" s="143" t="n">
        <v>0.294</v>
      </c>
      <c r="AK15" s="26" t="e">
        <f aca="false">fvol(AJ15,volRange)</f>
        <v>#VALUE!</v>
      </c>
      <c r="AL15" s="143" t="n">
        <v>0.294</v>
      </c>
      <c r="AO15" s="128" t="n">
        <v>25.25</v>
      </c>
      <c r="AP15" s="138" t="e">
        <f aca="false">B15-AO15</f>
        <v>#VALUE!</v>
      </c>
      <c r="AR15" s="126"/>
      <c r="AT15" s="97" t="n">
        <f aca="false">C15/9.6</f>
        <v>5.91396551724138</v>
      </c>
    </row>
    <row r="16" customFormat="false" ht="12.75" hidden="false" customHeight="false" outlineLevel="0" collapsed="false">
      <c r="A16" s="127" t="n">
        <f aca="false">T16</f>
        <v>36861</v>
      </c>
      <c r="B16" s="128" t="e">
        <f aca="false">U16+PPadd</f>
        <v>#VALUE!</v>
      </c>
      <c r="C16" s="129" t="n">
        <f aca="false">V16+GPadd</f>
        <v>56.6350344827586</v>
      </c>
      <c r="D16" s="130" t="n">
        <v>2.05</v>
      </c>
      <c r="E16" s="131" t="n">
        <f aca="false">X16</f>
        <v>0.066100598710848</v>
      </c>
      <c r="F16" s="132" t="n">
        <v>9</v>
      </c>
      <c r="G16" s="104" t="e">
        <f aca="false">fstrike(OverStart,FirstMonthOver,FrequencyOver,F16,strike_range)</f>
        <v>#VALUE!</v>
      </c>
      <c r="H16" s="133" t="n">
        <f aca="false">F16</f>
        <v>9</v>
      </c>
      <c r="I16" s="126" t="n">
        <v>1357.46288904945</v>
      </c>
      <c r="L16" s="101" t="n">
        <f aca="false">(A16-Calculation!$C$4)/365.25</f>
        <v>0.668035592060233</v>
      </c>
      <c r="N16" s="134" t="n">
        <f aca="false">A16</f>
        <v>36861</v>
      </c>
      <c r="O16" s="26" t="e">
        <f aca="false">AH16*(1+PvolMult)</f>
        <v>#VALUE!</v>
      </c>
      <c r="P16" s="135" t="n">
        <f aca="false">AI16*(1+GvolMult)</f>
        <v>0.3</v>
      </c>
      <c r="Q16" s="136" t="n">
        <v>9</v>
      </c>
      <c r="R16" s="96" t="n">
        <f aca="false">DATE(YEAR(UnderStart),MAX(MONTH(UnderStart),EmbeddedFirstMonth)+(Q16-1)*12/EmbeddedFrequency,1)</f>
        <v>39600</v>
      </c>
      <c r="S16" s="97" t="n">
        <v>75</v>
      </c>
      <c r="T16" s="137" t="n">
        <f aca="false">DATE(YEAR(T15),MONTH(T15)+1,1)</f>
        <v>36861</v>
      </c>
      <c r="U16" s="128" t="e">
        <f aca="false">fprice(T16,forward_range)</f>
        <v>#VALUE!</v>
      </c>
      <c r="V16" s="138" t="n">
        <v>56.6350344827586</v>
      </c>
      <c r="W16" s="130" t="n">
        <v>2.05</v>
      </c>
      <c r="X16" s="139" t="n">
        <f aca="false">VLOOKUP(T16,IR!$C$6:$D$365,2)</f>
        <v>0.066100598710848</v>
      </c>
      <c r="Y16" s="140" t="n">
        <v>38078</v>
      </c>
      <c r="Z16" s="104" t="n">
        <v>107634.741596832</v>
      </c>
      <c r="AA16" s="140" t="n">
        <v>38078</v>
      </c>
      <c r="AB16" s="126" t="n">
        <v>1357.46288904945</v>
      </c>
      <c r="AC16" s="141"/>
      <c r="AD16" s="141"/>
      <c r="AE16" s="120" t="n">
        <f aca="false">(T16-Calculation!$C$4)/365.25</f>
        <v>0.668035592060233</v>
      </c>
      <c r="AF16" s="119"/>
      <c r="AG16" s="142" t="n">
        <f aca="false">T16</f>
        <v>36861</v>
      </c>
      <c r="AH16" s="26" t="e">
        <f aca="false">fvol(AG16,volRange)</f>
        <v>#VALUE!</v>
      </c>
      <c r="AI16" s="143" t="n">
        <v>0.3</v>
      </c>
      <c r="AK16" s="26" t="e">
        <f aca="false">fvol(AJ16,volRange)</f>
        <v>#VALUE!</v>
      </c>
      <c r="AL16" s="143" t="n">
        <v>0.3</v>
      </c>
      <c r="AO16" s="128" t="n">
        <v>27.35</v>
      </c>
      <c r="AP16" s="138" t="e">
        <f aca="false">B16-AO16</f>
        <v>#VALUE!</v>
      </c>
      <c r="AR16" s="126"/>
      <c r="AT16" s="97" t="n">
        <f aca="false">C16/9.6</f>
        <v>5.89948275862069</v>
      </c>
    </row>
    <row r="17" customFormat="false" ht="12.75" hidden="false" customHeight="false" outlineLevel="0" collapsed="false">
      <c r="A17" s="127" t="n">
        <f aca="false">T17</f>
        <v>36892</v>
      </c>
      <c r="B17" s="128" t="e">
        <f aca="false">U17+PPadd</f>
        <v>#VALUE!</v>
      </c>
      <c r="C17" s="129" t="n">
        <f aca="false">V17+GPadd</f>
        <v>55.6617931034483</v>
      </c>
      <c r="D17" s="130" t="n">
        <v>2.05</v>
      </c>
      <c r="E17" s="131" t="n">
        <f aca="false">X17</f>
        <v>0.066600692676882</v>
      </c>
      <c r="F17" s="132" t="n">
        <v>10</v>
      </c>
      <c r="G17" s="104" t="e">
        <f aca="false">fstrike(OverStart,FirstMonthOver,FrequencyOver,F17,strike_range)</f>
        <v>#VALUE!</v>
      </c>
      <c r="H17" s="133" t="n">
        <f aca="false">F17</f>
        <v>10</v>
      </c>
      <c r="I17" s="126" t="n">
        <v>1357.46288904945</v>
      </c>
      <c r="L17" s="101" t="n">
        <f aca="false">(A17-Calculation!$C$4)/365.25</f>
        <v>0.752908966461328</v>
      </c>
      <c r="N17" s="134" t="n">
        <f aca="false">A17</f>
        <v>36892</v>
      </c>
      <c r="O17" s="26" t="e">
        <f aca="false">AH17*(1+PvolMult)</f>
        <v>#VALUE!</v>
      </c>
      <c r="P17" s="135" t="n">
        <f aca="false">AI17*(1+GvolMult)</f>
        <v>0.298</v>
      </c>
      <c r="Q17" s="136" t="n">
        <v>10</v>
      </c>
      <c r="R17" s="96" t="n">
        <f aca="false">DATE(YEAR(UnderStart),MAX(MONTH(UnderStart),EmbeddedFirstMonth)+(Q17-1)*12/EmbeddedFrequency,1)</f>
        <v>39965</v>
      </c>
      <c r="S17" s="97" t="n">
        <v>75</v>
      </c>
      <c r="T17" s="137" t="n">
        <f aca="false">DATE(YEAR(T16),MONTH(T16)+1,1)</f>
        <v>36892</v>
      </c>
      <c r="U17" s="128" t="e">
        <f aca="false">fprice(T17,forward_range)</f>
        <v>#VALUE!</v>
      </c>
      <c r="V17" s="138" t="n">
        <v>55.6617931034483</v>
      </c>
      <c r="W17" s="130" t="n">
        <v>2.05</v>
      </c>
      <c r="X17" s="139" t="n">
        <f aca="false">VLOOKUP(T17,IR!$C$6:$D$365,2)</f>
        <v>0.066600692676882</v>
      </c>
      <c r="Y17" s="140" t="n">
        <v>38261</v>
      </c>
      <c r="Z17" s="104" t="n">
        <v>106213.279582889</v>
      </c>
      <c r="AA17" s="140" t="n">
        <v>38261</v>
      </c>
      <c r="AB17" s="126" t="n">
        <v>1357.46288904945</v>
      </c>
      <c r="AC17" s="141"/>
      <c r="AD17" s="141"/>
      <c r="AE17" s="120" t="n">
        <f aca="false">(T17-Calculation!$C$4)/365.25</f>
        <v>0.752908966461328</v>
      </c>
      <c r="AF17" s="119"/>
      <c r="AG17" s="142" t="n">
        <f aca="false">T17</f>
        <v>36892</v>
      </c>
      <c r="AH17" s="26" t="e">
        <f aca="false">fvol(AG17,volRange)</f>
        <v>#VALUE!</v>
      </c>
      <c r="AI17" s="143" t="n">
        <v>0.298</v>
      </c>
      <c r="AK17" s="26" t="e">
        <f aca="false">fvol(AJ17,volRange)</f>
        <v>#VALUE!</v>
      </c>
      <c r="AL17" s="143" t="n">
        <v>0.298</v>
      </c>
      <c r="AO17" s="128" t="n">
        <v>33.1</v>
      </c>
      <c r="AP17" s="138" t="e">
        <f aca="false">B17-AO17</f>
        <v>#VALUE!</v>
      </c>
      <c r="AR17" s="126"/>
      <c r="AT17" s="97" t="n">
        <f aca="false">C17/9.6</f>
        <v>5.79810344827586</v>
      </c>
    </row>
    <row r="18" customFormat="false" ht="12.75" hidden="false" customHeight="false" outlineLevel="0" collapsed="false">
      <c r="A18" s="127" t="n">
        <f aca="false">T18</f>
        <v>36923</v>
      </c>
      <c r="B18" s="128" t="e">
        <f aca="false">U18+PPadd</f>
        <v>#VALUE!</v>
      </c>
      <c r="C18" s="129" t="n">
        <f aca="false">V18+GPadd</f>
        <v>53.8195862068966</v>
      </c>
      <c r="D18" s="130" t="n">
        <v>2.05</v>
      </c>
      <c r="E18" s="131" t="n">
        <f aca="false">X18</f>
        <v>0.067058396652562</v>
      </c>
      <c r="F18" s="132" t="n">
        <v>11</v>
      </c>
      <c r="G18" s="104" t="e">
        <f aca="false">fstrike(OverStart,FirstMonthOver,FrequencyOver,F18,strike_range)</f>
        <v>#VALUE!</v>
      </c>
      <c r="H18" s="133" t="n">
        <f aca="false">F18</f>
        <v>11</v>
      </c>
      <c r="I18" s="126" t="n">
        <v>1359.73149707144</v>
      </c>
      <c r="L18" s="101" t="n">
        <f aca="false">(A18-Calculation!$C$4)/365.25</f>
        <v>0.837782340862423</v>
      </c>
      <c r="N18" s="134" t="n">
        <f aca="false">A18</f>
        <v>36923</v>
      </c>
      <c r="O18" s="26" t="e">
        <f aca="false">AH18*(1+PvolMult)</f>
        <v>#VALUE!</v>
      </c>
      <c r="P18" s="135" t="n">
        <f aca="false">AI18*(1+GvolMult)</f>
        <v>0.298</v>
      </c>
      <c r="Q18" s="136" t="n">
        <v>11</v>
      </c>
      <c r="R18" s="96" t="n">
        <f aca="false">DATE(YEAR(UnderStart),MAX(MONTH(UnderStart),EmbeddedFirstMonth)+(Q18-1)*12/EmbeddedFrequency,1)</f>
        <v>40330</v>
      </c>
      <c r="S18" s="97" t="n">
        <v>100</v>
      </c>
      <c r="T18" s="137" t="n">
        <f aca="false">DATE(YEAR(T17),MONTH(T17)+1,1)</f>
        <v>36923</v>
      </c>
      <c r="U18" s="128" t="e">
        <f aca="false">fprice(T18,forward_range)</f>
        <v>#VALUE!</v>
      </c>
      <c r="V18" s="138" t="n">
        <v>53.8195862068966</v>
      </c>
      <c r="W18" s="130" t="n">
        <v>2.05</v>
      </c>
      <c r="X18" s="139" t="n">
        <f aca="false">VLOOKUP(T18,IR!$C$6:$D$365,2)</f>
        <v>0.067058396652562</v>
      </c>
      <c r="Y18" s="140" t="n">
        <v>38443</v>
      </c>
      <c r="Z18" s="104" t="n">
        <v>104731.179112765</v>
      </c>
      <c r="AA18" s="140" t="n">
        <v>38443</v>
      </c>
      <c r="AB18" s="126" t="n">
        <v>1359.73149707144</v>
      </c>
      <c r="AC18" s="141"/>
      <c r="AD18" s="141"/>
      <c r="AE18" s="120" t="n">
        <f aca="false">(T18-Calculation!$C$4)/365.25</f>
        <v>0.837782340862423</v>
      </c>
      <c r="AF18" s="119"/>
      <c r="AG18" s="142" t="n">
        <f aca="false">T18</f>
        <v>36923</v>
      </c>
      <c r="AH18" s="26" t="e">
        <f aca="false">fvol(AG18,volRange)</f>
        <v>#VALUE!</v>
      </c>
      <c r="AI18" s="143" t="n">
        <v>0.298</v>
      </c>
      <c r="AK18" s="26" t="e">
        <f aca="false">fvol(AJ18,volRange)</f>
        <v>#VALUE!</v>
      </c>
      <c r="AL18" s="143" t="n">
        <v>0.298</v>
      </c>
      <c r="AO18" s="128" t="n">
        <v>33.1</v>
      </c>
      <c r="AP18" s="138" t="e">
        <f aca="false">B18-AO18</f>
        <v>#VALUE!</v>
      </c>
      <c r="AR18" s="126"/>
      <c r="AT18" s="97" t="n">
        <f aca="false">C18/9.6</f>
        <v>5.60620689655173</v>
      </c>
    </row>
    <row r="19" customFormat="false" ht="12.75" hidden="false" customHeight="false" outlineLevel="0" collapsed="false">
      <c r="A19" s="127" t="n">
        <f aca="false">T19</f>
        <v>36951</v>
      </c>
      <c r="B19" s="128" t="e">
        <f aca="false">U19+PPadd</f>
        <v>#VALUE!</v>
      </c>
      <c r="C19" s="129" t="n">
        <f aca="false">V19+GPadd</f>
        <v>52.0468965517241</v>
      </c>
      <c r="D19" s="130" t="n">
        <v>2.05</v>
      </c>
      <c r="E19" s="131" t="n">
        <f aca="false">X19</f>
        <v>0.067471806754736</v>
      </c>
      <c r="F19" s="132" t="n">
        <v>12</v>
      </c>
      <c r="G19" s="104" t="e">
        <f aca="false">fstrike(OverStart,FirstMonthOver,FrequencyOver,F19,strike_range)</f>
        <v>#VALUE!</v>
      </c>
      <c r="H19" s="133" t="n">
        <f aca="false">F19</f>
        <v>12</v>
      </c>
      <c r="I19" s="126" t="n">
        <v>1359.73149707144</v>
      </c>
      <c r="L19" s="101" t="n">
        <f aca="false">(A19-Calculation!$C$4)/365.25</f>
        <v>0.914442162902122</v>
      </c>
      <c r="N19" s="134" t="n">
        <f aca="false">A19</f>
        <v>36951</v>
      </c>
      <c r="O19" s="26" t="e">
        <f aca="false">AH19*(1+PvolMult)</f>
        <v>#VALUE!</v>
      </c>
      <c r="P19" s="135" t="n">
        <f aca="false">AI19*(1+GvolMult)</f>
        <v>0.298</v>
      </c>
      <c r="Q19" s="136" t="n">
        <v>12</v>
      </c>
      <c r="R19" s="96" t="n">
        <f aca="false">DATE(YEAR(UnderStart),MAX(MONTH(UnderStart),EmbeddedFirstMonth)+(Q19-1)*12/EmbeddedFrequency,1)</f>
        <v>40695</v>
      </c>
      <c r="S19" s="97" t="n">
        <v>100</v>
      </c>
      <c r="T19" s="137" t="n">
        <f aca="false">DATE(YEAR(T18),MONTH(T18)+1,1)</f>
        <v>36951</v>
      </c>
      <c r="U19" s="128" t="e">
        <f aca="false">fprice(T19,forward_range)</f>
        <v>#VALUE!</v>
      </c>
      <c r="V19" s="138" t="n">
        <v>52.0468965517241</v>
      </c>
      <c r="W19" s="130" t="n">
        <v>2.05</v>
      </c>
      <c r="X19" s="139" t="n">
        <f aca="false">VLOOKUP(T19,IR!$C$6:$D$365,2)</f>
        <v>0.067471806754736</v>
      </c>
      <c r="Y19" s="140" t="n">
        <v>38626</v>
      </c>
      <c r="Z19" s="104" t="n">
        <v>103187.601155972</v>
      </c>
      <c r="AA19" s="140" t="n">
        <v>38626</v>
      </c>
      <c r="AB19" s="126" t="n">
        <v>1359.73149707144</v>
      </c>
      <c r="AC19" s="141"/>
      <c r="AD19" s="141"/>
      <c r="AE19" s="120" t="n">
        <f aca="false">(T19-Calculation!$C$4)/365.25</f>
        <v>0.914442162902122</v>
      </c>
      <c r="AF19" s="119"/>
      <c r="AG19" s="142" t="n">
        <f aca="false">T19</f>
        <v>36951</v>
      </c>
      <c r="AH19" s="26" t="e">
        <f aca="false">fvol(AG19,volRange)</f>
        <v>#VALUE!</v>
      </c>
      <c r="AI19" s="143" t="n">
        <v>0.298</v>
      </c>
      <c r="AK19" s="26" t="e">
        <f aca="false">fvol(AJ19,volRange)</f>
        <v>#VALUE!</v>
      </c>
      <c r="AL19" s="143" t="n">
        <v>0.298</v>
      </c>
      <c r="AO19" s="128" t="n">
        <v>25.5</v>
      </c>
      <c r="AP19" s="138" t="e">
        <f aca="false">B19-AO19</f>
        <v>#VALUE!</v>
      </c>
      <c r="AR19" s="126"/>
      <c r="AT19" s="97" t="n">
        <f aca="false">C19/9.6</f>
        <v>5.42155172413793</v>
      </c>
    </row>
    <row r="20" customFormat="false" ht="12.75" hidden="false" customHeight="false" outlineLevel="0" collapsed="false">
      <c r="A20" s="127" t="n">
        <f aca="false">T20</f>
        <v>36982</v>
      </c>
      <c r="B20" s="128" t="e">
        <f aca="false">U20+PPadd</f>
        <v>#VALUE!</v>
      </c>
      <c r="C20" s="129" t="n">
        <f aca="false">V20+GPadd</f>
        <v>50.4827586206897</v>
      </c>
      <c r="D20" s="130" t="n">
        <v>2.05</v>
      </c>
      <c r="E20" s="131" t="n">
        <f aca="false">X20</f>
        <v>0.067883939860692</v>
      </c>
      <c r="F20" s="132" t="n">
        <v>13</v>
      </c>
      <c r="G20" s="104" t="e">
        <f aca="false">fstrike(OverStart,FirstMonthOver,FrequencyOver,F20,strike_range)</f>
        <v>#VALUE!</v>
      </c>
      <c r="H20" s="133" t="n">
        <f aca="false">F20</f>
        <v>13</v>
      </c>
      <c r="I20" s="126" t="n">
        <v>1411.47069576211</v>
      </c>
      <c r="L20" s="101" t="n">
        <f aca="false">(A20-Calculation!$C$4)/365.25</f>
        <v>0.999315537303217</v>
      </c>
      <c r="N20" s="134" t="n">
        <f aca="false">A20</f>
        <v>36982</v>
      </c>
      <c r="O20" s="26" t="e">
        <f aca="false">AH20*(1+PvolMult)</f>
        <v>#VALUE!</v>
      </c>
      <c r="P20" s="135" t="n">
        <f aca="false">AI20*(1+GvolMult)</f>
        <v>0.266</v>
      </c>
      <c r="Q20" s="136" t="n">
        <v>13</v>
      </c>
      <c r="R20" s="96" t="n">
        <f aca="false">DATE(YEAR(UnderStart),MAX(MONTH(UnderStart),EmbeddedFirstMonth)+(Q20-1)*12/EmbeddedFrequency,1)</f>
        <v>41061</v>
      </c>
      <c r="S20" s="97" t="n">
        <v>100</v>
      </c>
      <c r="T20" s="137" t="n">
        <f aca="false">DATE(YEAR(T19),MONTH(T19)+1,1)</f>
        <v>36982</v>
      </c>
      <c r="U20" s="128" t="e">
        <f aca="false">fprice(T20,forward_range)</f>
        <v>#VALUE!</v>
      </c>
      <c r="V20" s="138" t="n">
        <v>50.4827586206897</v>
      </c>
      <c r="W20" s="130" t="n">
        <v>2.05</v>
      </c>
      <c r="X20" s="139" t="n">
        <f aca="false">VLOOKUP(T20,IR!$C$6:$D$365,2)</f>
        <v>0.067883939860692</v>
      </c>
      <c r="Y20" s="140" t="n">
        <v>38808</v>
      </c>
      <c r="Z20" s="104" t="n">
        <v>101579.193382481</v>
      </c>
      <c r="AA20" s="140" t="n">
        <v>38808</v>
      </c>
      <c r="AB20" s="126" t="n">
        <v>1411.47069576211</v>
      </c>
      <c r="AC20" s="141"/>
      <c r="AD20" s="141"/>
      <c r="AE20" s="120" t="n">
        <f aca="false">(T20-Calculation!$C$4)/365.25</f>
        <v>0.999315537303217</v>
      </c>
      <c r="AF20" s="119"/>
      <c r="AG20" s="142" t="n">
        <f aca="false">T20</f>
        <v>36982</v>
      </c>
      <c r="AH20" s="26" t="e">
        <f aca="false">fvol(AG20,volRange)</f>
        <v>#VALUE!</v>
      </c>
      <c r="AI20" s="143" t="n">
        <v>0.266</v>
      </c>
      <c r="AK20" s="26" t="e">
        <f aca="false">fvol(AJ20,volRange)</f>
        <v>#VALUE!</v>
      </c>
      <c r="AL20" s="143" t="n">
        <v>0.266</v>
      </c>
      <c r="AO20" s="128" t="n">
        <v>26</v>
      </c>
      <c r="AP20" s="138" t="e">
        <f aca="false">B20-AO20</f>
        <v>#VALUE!</v>
      </c>
      <c r="AR20" s="126"/>
      <c r="AT20" s="97" t="n">
        <f aca="false">C20/9.6</f>
        <v>5.25862068965517</v>
      </c>
    </row>
    <row r="21" customFormat="false" ht="12.75" hidden="false" customHeight="false" outlineLevel="0" collapsed="false">
      <c r="A21" s="127" t="n">
        <f aca="false">T21</f>
        <v>37012</v>
      </c>
      <c r="B21" s="128" t="e">
        <f aca="false">U21+PPadd</f>
        <v>#VALUE!</v>
      </c>
      <c r="C21" s="129" t="n">
        <f aca="false">V21+GPadd</f>
        <v>49.2314482758621</v>
      </c>
      <c r="D21" s="130" t="n">
        <v>2.05</v>
      </c>
      <c r="E21" s="131" t="n">
        <f aca="false">X21</f>
        <v>0.068202123739519</v>
      </c>
      <c r="F21" s="132" t="n">
        <v>14</v>
      </c>
      <c r="G21" s="104" t="e">
        <f aca="false">fstrike(OverStart,FirstMonthOver,FrequencyOver,F21,strike_range)</f>
        <v>#VALUE!</v>
      </c>
      <c r="H21" s="133" t="n">
        <f aca="false">F21</f>
        <v>14</v>
      </c>
      <c r="I21" s="126" t="n">
        <v>1411.47069576211</v>
      </c>
      <c r="L21" s="101" t="n">
        <f aca="false">(A21-Calculation!$C$4)/365.25</f>
        <v>1.08145106091718</v>
      </c>
      <c r="N21" s="134" t="n">
        <f aca="false">A21</f>
        <v>37012</v>
      </c>
      <c r="O21" s="26" t="e">
        <f aca="false">AH21*(1+PvolMult)</f>
        <v>#VALUE!</v>
      </c>
      <c r="P21" s="135" t="n">
        <f aca="false">AI21*(1+GvolMult)</f>
        <v>0.258</v>
      </c>
      <c r="Q21" s="136" t="n">
        <v>14</v>
      </c>
      <c r="R21" s="96" t="n">
        <f aca="false">DATE(YEAR(UnderStart),MAX(MONTH(UnderStart),EmbeddedFirstMonth)+(Q21-1)*12/EmbeddedFrequency,1)</f>
        <v>41426</v>
      </c>
      <c r="S21" s="97" t="n">
        <v>100</v>
      </c>
      <c r="T21" s="137" t="n">
        <f aca="false">DATE(YEAR(T20),MONTH(T20)+1,1)</f>
        <v>37012</v>
      </c>
      <c r="U21" s="128" t="e">
        <f aca="false">fprice(T21,forward_range)</f>
        <v>#VALUE!</v>
      </c>
      <c r="V21" s="138" t="n">
        <v>49.2314482758621</v>
      </c>
      <c r="W21" s="130" t="n">
        <v>2.05</v>
      </c>
      <c r="X21" s="139" t="n">
        <f aca="false">VLOOKUP(T21,IR!$C$6:$D$365,2)</f>
        <v>0.068202123739519</v>
      </c>
      <c r="Y21" s="140" t="n">
        <v>38991</v>
      </c>
      <c r="Z21" s="104" t="n">
        <v>99902.5351619038</v>
      </c>
      <c r="AA21" s="140" t="n">
        <v>38991</v>
      </c>
      <c r="AB21" s="126" t="n">
        <v>1411.47069576211</v>
      </c>
      <c r="AC21" s="141"/>
      <c r="AD21" s="141"/>
      <c r="AE21" s="120" t="n">
        <f aca="false">(T21-Calculation!$C$4)/365.25</f>
        <v>1.08145106091718</v>
      </c>
      <c r="AF21" s="119"/>
      <c r="AG21" s="142" t="n">
        <f aca="false">T21</f>
        <v>37012</v>
      </c>
      <c r="AH21" s="26" t="e">
        <f aca="false">fvol(AG21,volRange)</f>
        <v>#VALUE!</v>
      </c>
      <c r="AI21" s="143" t="n">
        <v>0.258</v>
      </c>
      <c r="AK21" s="26" t="e">
        <f aca="false">fvol(AJ21,volRange)</f>
        <v>#VALUE!</v>
      </c>
      <c r="AL21" s="143" t="n">
        <v>0.258</v>
      </c>
      <c r="AO21" s="128" t="n">
        <v>31.1</v>
      </c>
      <c r="AP21" s="138" t="e">
        <f aca="false">B21-AO21</f>
        <v>#VALUE!</v>
      </c>
      <c r="AR21" s="126"/>
      <c r="AT21" s="97" t="n">
        <f aca="false">C21/9.6</f>
        <v>5.12827586206897</v>
      </c>
    </row>
    <row r="22" customFormat="false" ht="12.75" hidden="false" customHeight="false" outlineLevel="0" collapsed="false">
      <c r="A22" s="127" t="n">
        <f aca="false">T22</f>
        <v>37043</v>
      </c>
      <c r="B22" s="128" t="e">
        <f aca="false">U22+PPadd</f>
        <v>#VALUE!</v>
      </c>
      <c r="C22" s="129" t="n">
        <f aca="false">V22+GPadd</f>
        <v>48.8838620689655</v>
      </c>
      <c r="D22" s="130" t="n">
        <v>2.05</v>
      </c>
      <c r="E22" s="131" t="n">
        <f aca="false">X22</f>
        <v>0.068530913782839</v>
      </c>
      <c r="F22" s="132" t="n">
        <v>15</v>
      </c>
      <c r="G22" s="104" t="e">
        <f aca="false">fstrike(OverStart,FirstMonthOver,FrequencyOver,F22,strike_range)</f>
        <v>#VALUE!</v>
      </c>
      <c r="H22" s="133" t="n">
        <f aca="false">F22</f>
        <v>15</v>
      </c>
      <c r="I22" s="126" t="n">
        <v>1466.38931012841</v>
      </c>
      <c r="L22" s="101" t="n">
        <f aca="false">(A22-Calculation!$C$4)/365.25</f>
        <v>1.16632443531828</v>
      </c>
      <c r="N22" s="134" t="n">
        <f aca="false">A22</f>
        <v>37043</v>
      </c>
      <c r="O22" s="26" t="e">
        <f aca="false">AH22*(1+PvolMult)</f>
        <v>#VALUE!</v>
      </c>
      <c r="P22" s="135" t="n">
        <f aca="false">AI22*(1+GvolMult)</f>
        <v>0.254</v>
      </c>
      <c r="Q22" s="136" t="n">
        <v>15</v>
      </c>
      <c r="R22" s="96" t="n">
        <f aca="false">DATE(YEAR(UnderStart),MAX(MONTH(UnderStart),EmbeddedFirstMonth)+(Q22-1)*12/EmbeddedFrequency,1)</f>
        <v>41791</v>
      </c>
      <c r="S22" s="97" t="n">
        <v>100</v>
      </c>
      <c r="T22" s="137" t="n">
        <f aca="false">DATE(YEAR(T21),MONTH(T21)+1,1)</f>
        <v>37043</v>
      </c>
      <c r="U22" s="128" t="e">
        <f aca="false">fprice(T22,forward_range)</f>
        <v>#VALUE!</v>
      </c>
      <c r="V22" s="138" t="n">
        <v>48.8838620689655</v>
      </c>
      <c r="W22" s="130" t="n">
        <v>2.05</v>
      </c>
      <c r="X22" s="139" t="n">
        <f aca="false">VLOOKUP(T22,IR!$C$6:$D$365,2)</f>
        <v>0.068530913782839</v>
      </c>
      <c r="Y22" s="140" t="n">
        <v>39173</v>
      </c>
      <c r="Z22" s="104" t="n">
        <v>98152.8386944575</v>
      </c>
      <c r="AA22" s="140" t="n">
        <v>39173</v>
      </c>
      <c r="AB22" s="126" t="n">
        <v>1466.38931012841</v>
      </c>
      <c r="AC22" s="141"/>
      <c r="AD22" s="141"/>
      <c r="AE22" s="120" t="n">
        <f aca="false">(T22-Calculation!$C$4)/365.25</f>
        <v>1.16632443531828</v>
      </c>
      <c r="AF22" s="119"/>
      <c r="AG22" s="142" t="n">
        <f aca="false">T22</f>
        <v>37043</v>
      </c>
      <c r="AH22" s="26" t="e">
        <f aca="false">fvol(AG22,volRange)</f>
        <v>#VALUE!</v>
      </c>
      <c r="AI22" s="143" t="n">
        <v>0.254</v>
      </c>
      <c r="AK22" s="26" t="e">
        <f aca="false">fvol(AJ22,volRange)</f>
        <v>#VALUE!</v>
      </c>
      <c r="AL22" s="143" t="n">
        <v>0.254</v>
      </c>
      <c r="AO22" s="128" t="n">
        <v>54.375</v>
      </c>
      <c r="AP22" s="138" t="e">
        <f aca="false">B22-AO22</f>
        <v>#VALUE!</v>
      </c>
      <c r="AR22" s="126"/>
      <c r="AT22" s="97" t="n">
        <f aca="false">C22/9.6</f>
        <v>5.09206896551724</v>
      </c>
    </row>
    <row r="23" customFormat="false" ht="12.75" hidden="false" customHeight="false" outlineLevel="0" collapsed="false">
      <c r="A23" s="127" t="n">
        <f aca="false">T23</f>
        <v>37073</v>
      </c>
      <c r="B23" s="128" t="e">
        <f aca="false">U23+PPadd</f>
        <v>#VALUE!</v>
      </c>
      <c r="C23" s="129" t="n">
        <f aca="false">V23+GPadd</f>
        <v>48.9881379310345</v>
      </c>
      <c r="D23" s="130" t="n">
        <v>2.05</v>
      </c>
      <c r="E23" s="131" t="n">
        <f aca="false">X23</f>
        <v>0.068830876622793</v>
      </c>
      <c r="F23" s="132" t="n">
        <v>16</v>
      </c>
      <c r="G23" s="104" t="e">
        <f aca="false">fstrike(OverStart,FirstMonthOver,FrequencyOver,F23,strike_range)</f>
        <v>#VALUE!</v>
      </c>
      <c r="H23" s="133" t="n">
        <f aca="false">F23</f>
        <v>16</v>
      </c>
      <c r="I23" s="126" t="n">
        <v>1466.38931012841</v>
      </c>
      <c r="L23" s="101" t="n">
        <f aca="false">(A23-Calculation!$C$4)/365.25</f>
        <v>1.24845995893224</v>
      </c>
      <c r="N23" s="134" t="n">
        <f aca="false">A23</f>
        <v>37073</v>
      </c>
      <c r="O23" s="26" t="e">
        <f aca="false">AH23*(1+PvolMult)</f>
        <v>#VALUE!</v>
      </c>
      <c r="P23" s="135" t="n">
        <f aca="false">AI23*(1+GvolMult)</f>
        <v>0.251</v>
      </c>
      <c r="Q23" s="136" t="n">
        <v>16</v>
      </c>
      <c r="R23" s="96" t="n">
        <f aca="false">DATE(YEAR(UnderStart),MAX(MONTH(UnderStart),EmbeddedFirstMonth)+(Q23-1)*12/EmbeddedFrequency,1)</f>
        <v>42156</v>
      </c>
      <c r="S23" s="97" t="n">
        <v>100</v>
      </c>
      <c r="T23" s="137" t="n">
        <f aca="false">DATE(YEAR(T22),MONTH(T22)+1,1)</f>
        <v>37073</v>
      </c>
      <c r="U23" s="128" t="e">
        <f aca="false">fprice(T23,forward_range)</f>
        <v>#VALUE!</v>
      </c>
      <c r="V23" s="138" t="n">
        <v>48.9881379310345</v>
      </c>
      <c r="W23" s="130" t="n">
        <v>2.05</v>
      </c>
      <c r="X23" s="139" t="n">
        <f aca="false">VLOOKUP(T23,IR!$C$6:$D$365,2)</f>
        <v>0.068830876622793</v>
      </c>
      <c r="Y23" s="140" t="n">
        <v>39356</v>
      </c>
      <c r="Z23" s="104" t="n">
        <v>96323.0588953715</v>
      </c>
      <c r="AA23" s="140" t="n">
        <v>39356</v>
      </c>
      <c r="AB23" s="126" t="n">
        <v>1466.38931012841</v>
      </c>
      <c r="AC23" s="141"/>
      <c r="AD23" s="141"/>
      <c r="AE23" s="120" t="n">
        <f aca="false">(T23-Calculation!$C$4)/365.25</f>
        <v>1.24845995893224</v>
      </c>
      <c r="AF23" s="119"/>
      <c r="AG23" s="142" t="n">
        <f aca="false">T23</f>
        <v>37073</v>
      </c>
      <c r="AH23" s="26" t="e">
        <f aca="false">fvol(AG23,volRange)</f>
        <v>#VALUE!</v>
      </c>
      <c r="AI23" s="143" t="n">
        <v>0.251</v>
      </c>
      <c r="AK23" s="26" t="e">
        <f aca="false">fvol(AJ23,volRange)</f>
        <v>#VALUE!</v>
      </c>
      <c r="AL23" s="143" t="n">
        <v>0.251</v>
      </c>
      <c r="AO23" s="128" t="n">
        <v>92.5</v>
      </c>
      <c r="AP23" s="138" t="e">
        <f aca="false">B23-AO23</f>
        <v>#VALUE!</v>
      </c>
      <c r="AR23" s="126"/>
      <c r="AT23" s="97" t="n">
        <f aca="false">C23/9.6</f>
        <v>5.10293103448276</v>
      </c>
    </row>
    <row r="24" customFormat="false" ht="12.75" hidden="false" customHeight="false" outlineLevel="0" collapsed="false">
      <c r="A24" s="127" t="n">
        <f aca="false">T24</f>
        <v>37104</v>
      </c>
      <c r="B24" s="128" t="e">
        <f aca="false">U24+PPadd</f>
        <v>#VALUE!</v>
      </c>
      <c r="C24" s="129" t="n">
        <f aca="false">V24+GPadd</f>
        <v>49.2662068965517</v>
      </c>
      <c r="D24" s="130" t="n">
        <v>2.05</v>
      </c>
      <c r="E24" s="131" t="n">
        <f aca="false">X24</f>
        <v>0.069106387789125</v>
      </c>
      <c r="F24" s="132" t="n">
        <v>17</v>
      </c>
      <c r="G24" s="104" t="e">
        <f aca="false">fstrike(OverStart,FirstMonthOver,FrequencyOver,F24,strike_range)</f>
        <v>#VALUE!</v>
      </c>
      <c r="H24" s="133" t="n">
        <f aca="false">F24</f>
        <v>17</v>
      </c>
      <c r="I24" s="126" t="n">
        <v>1499.18607839798</v>
      </c>
      <c r="L24" s="101" t="n">
        <f aca="false">(A24-Calculation!$C$4)/365.25</f>
        <v>1.33333333333333</v>
      </c>
      <c r="N24" s="134" t="n">
        <f aca="false">A24</f>
        <v>37104</v>
      </c>
      <c r="O24" s="26" t="e">
        <f aca="false">AH24*(1+PvolMult)</f>
        <v>#VALUE!</v>
      </c>
      <c r="P24" s="135" t="n">
        <f aca="false">AI24*(1+GvolMult)</f>
        <v>0.247</v>
      </c>
      <c r="Q24" s="136" t="n">
        <v>17</v>
      </c>
      <c r="R24" s="96" t="n">
        <f aca="false">DATE(YEAR(UnderStart),MAX(MONTH(UnderStart),EmbeddedFirstMonth)+(Q24-1)*12/EmbeddedFrequency,1)</f>
        <v>42522</v>
      </c>
      <c r="S24" s="97" t="n">
        <v>100</v>
      </c>
      <c r="T24" s="137" t="n">
        <f aca="false">DATE(YEAR(T23),MONTH(T23)+1,1)</f>
        <v>37104</v>
      </c>
      <c r="U24" s="128" t="e">
        <f aca="false">fprice(T24,forward_range)</f>
        <v>#VALUE!</v>
      </c>
      <c r="V24" s="138" t="n">
        <v>49.2662068965517</v>
      </c>
      <c r="W24" s="130" t="n">
        <v>2.05</v>
      </c>
      <c r="X24" s="139" t="n">
        <f aca="false">VLOOKUP(T24,IR!$C$6:$D$365,2)</f>
        <v>0.069106387789125</v>
      </c>
      <c r="Y24" s="140" t="n">
        <v>39539</v>
      </c>
      <c r="Z24" s="104" t="n">
        <v>94409.0667736476</v>
      </c>
      <c r="AA24" s="140" t="n">
        <v>39539</v>
      </c>
      <c r="AB24" s="126" t="n">
        <v>1499.18607839798</v>
      </c>
      <c r="AC24" s="141"/>
      <c r="AD24" s="141"/>
      <c r="AE24" s="120" t="n">
        <f aca="false">(T24-Calculation!$C$4)/365.25</f>
        <v>1.33333333333333</v>
      </c>
      <c r="AF24" s="119"/>
      <c r="AG24" s="142" t="n">
        <f aca="false">T24</f>
        <v>37104</v>
      </c>
      <c r="AH24" s="26" t="e">
        <f aca="false">fvol(AG24,volRange)</f>
        <v>#VALUE!</v>
      </c>
      <c r="AI24" s="143" t="n">
        <v>0.247</v>
      </c>
      <c r="AK24" s="26" t="e">
        <f aca="false">fvol(AJ24,volRange)</f>
        <v>#VALUE!</v>
      </c>
      <c r="AL24" s="143" t="n">
        <v>0.247</v>
      </c>
      <c r="AO24" s="128" t="n">
        <v>80</v>
      </c>
      <c r="AP24" s="138" t="e">
        <f aca="false">B24-AO24</f>
        <v>#VALUE!</v>
      </c>
      <c r="AR24" s="126"/>
      <c r="AT24" s="97" t="n">
        <f aca="false">C24/9.6</f>
        <v>5.13189655172414</v>
      </c>
    </row>
    <row r="25" customFormat="false" ht="12.75" hidden="false" customHeight="false" outlineLevel="0" collapsed="false">
      <c r="A25" s="127" t="n">
        <f aca="false">T25</f>
        <v>37135</v>
      </c>
      <c r="B25" s="128" t="e">
        <f aca="false">U25+PPadd</f>
        <v>#VALUE!</v>
      </c>
      <c r="C25" s="129" t="n">
        <f aca="false">V25+GPadd</f>
        <v>50.6151724137931</v>
      </c>
      <c r="D25" s="130" t="n">
        <v>2.05</v>
      </c>
      <c r="E25" s="131" t="n">
        <f aca="false">X25</f>
        <v>0.069381898980568</v>
      </c>
      <c r="F25" s="132" t="n">
        <v>18</v>
      </c>
      <c r="G25" s="104" t="e">
        <f aca="false">fstrike(OverStart,FirstMonthOver,FrequencyOver,F25,strike_range)</f>
        <v>#VALUE!</v>
      </c>
      <c r="H25" s="133" t="n">
        <f aca="false">F25</f>
        <v>18</v>
      </c>
      <c r="I25" s="126" t="n">
        <v>1499.18607839798</v>
      </c>
      <c r="L25" s="101" t="n">
        <f aca="false">(A25-Calculation!$C$4)/365.25</f>
        <v>1.41820670773443</v>
      </c>
      <c r="N25" s="134" t="n">
        <f aca="false">A25</f>
        <v>37135</v>
      </c>
      <c r="O25" s="26" t="e">
        <f aca="false">AH25*(1+PvolMult)</f>
        <v>#VALUE!</v>
      </c>
      <c r="P25" s="135" t="n">
        <f aca="false">AI25*(1+GvolMult)</f>
        <v>0.244</v>
      </c>
      <c r="Q25" s="136" t="n">
        <v>18</v>
      </c>
      <c r="R25" s="96" t="n">
        <f aca="false">DATE(YEAR(UnderStart),MAX(MONTH(UnderStart),EmbeddedFirstMonth)+(Q25-1)*12/EmbeddedFrequency,1)</f>
        <v>42887</v>
      </c>
      <c r="S25" s="97" t="n">
        <v>100</v>
      </c>
      <c r="T25" s="137" t="n">
        <f aca="false">DATE(YEAR(T24),MONTH(T24)+1,1)</f>
        <v>37135</v>
      </c>
      <c r="U25" s="128" t="e">
        <f aca="false">fprice(T25,forward_range)</f>
        <v>#VALUE!</v>
      </c>
      <c r="V25" s="138" t="n">
        <v>50.6151724137931</v>
      </c>
      <c r="W25" s="130" t="n">
        <v>2.05</v>
      </c>
      <c r="X25" s="139" t="n">
        <f aca="false">VLOOKUP(T25,IR!$C$6:$D$365,2)</f>
        <v>0.069381898980568</v>
      </c>
      <c r="Y25" s="140" t="n">
        <v>39722</v>
      </c>
      <c r="Z25" s="104" t="n">
        <v>92406.5168159307</v>
      </c>
      <c r="AA25" s="140" t="n">
        <v>39722</v>
      </c>
      <c r="AB25" s="126" t="n">
        <v>1499.18607839798</v>
      </c>
      <c r="AC25" s="141"/>
      <c r="AD25" s="141"/>
      <c r="AE25" s="120" t="n">
        <f aca="false">(T25-Calculation!$C$4)/365.25</f>
        <v>1.41820670773443</v>
      </c>
      <c r="AF25" s="119"/>
      <c r="AG25" s="142" t="n">
        <f aca="false">T25</f>
        <v>37135</v>
      </c>
      <c r="AH25" s="26" t="e">
        <f aca="false">fvol(AG25,volRange)</f>
        <v>#VALUE!</v>
      </c>
      <c r="AI25" s="143" t="n">
        <v>0.244</v>
      </c>
      <c r="AK25" s="26" t="e">
        <f aca="false">fvol(AJ25,volRange)</f>
        <v>#VALUE!</v>
      </c>
      <c r="AL25" s="143" t="n">
        <v>0.244</v>
      </c>
      <c r="AO25" s="128" t="n">
        <v>33.4</v>
      </c>
      <c r="AP25" s="138" t="e">
        <f aca="false">B25-AO25</f>
        <v>#VALUE!</v>
      </c>
      <c r="AR25" s="126"/>
      <c r="AT25" s="97" t="n">
        <f aca="false">C25/9.6</f>
        <v>5.27241379310345</v>
      </c>
    </row>
    <row r="26" customFormat="false" ht="12.75" hidden="false" customHeight="false" outlineLevel="0" collapsed="false">
      <c r="A26" s="127" t="n">
        <f aca="false">T26</f>
        <v>37165</v>
      </c>
      <c r="B26" s="128" t="e">
        <f aca="false">U26+PPadd</f>
        <v>#VALUE!</v>
      </c>
      <c r="C26" s="129" t="n">
        <f aca="false">V26+GPadd</f>
        <v>51.1166896551724</v>
      </c>
      <c r="D26" s="130" t="n">
        <v>2.05</v>
      </c>
      <c r="E26" s="131" t="n">
        <f aca="false">X26</f>
        <v>0.069626845471375</v>
      </c>
      <c r="F26" s="132" t="n">
        <v>19</v>
      </c>
      <c r="G26" s="104" t="e">
        <f aca="false">fstrike(OverStart,FirstMonthOver,FrequencyOver,F26,strike_range)</f>
        <v>#VALUE!</v>
      </c>
      <c r="H26" s="133" t="n">
        <f aca="false">F26</f>
        <v>19</v>
      </c>
      <c r="I26" s="126" t="n">
        <v>1524.56084737324</v>
      </c>
      <c r="L26" s="101" t="n">
        <f aca="false">(A26-Calculation!$C$4)/365.25</f>
        <v>1.50034223134839</v>
      </c>
      <c r="N26" s="134" t="n">
        <f aca="false">A26</f>
        <v>37165</v>
      </c>
      <c r="O26" s="26" t="e">
        <f aca="false">AH26*(1+PvolMult)</f>
        <v>#VALUE!</v>
      </c>
      <c r="P26" s="135" t="n">
        <f aca="false">AI26*(1+GvolMult)</f>
        <v>0.243</v>
      </c>
      <c r="Q26" s="136" t="n">
        <v>19</v>
      </c>
      <c r="R26" s="96" t="n">
        <f aca="false">DATE(YEAR(UnderStart),MAX(MONTH(UnderStart),EmbeddedFirstMonth)+(Q26-1)*12/EmbeddedFrequency,1)</f>
        <v>43252</v>
      </c>
      <c r="S26" s="97" t="n">
        <v>100</v>
      </c>
      <c r="T26" s="137" t="n">
        <f aca="false">DATE(YEAR(T25),MONTH(T25)+1,1)</f>
        <v>37165</v>
      </c>
      <c r="U26" s="128" t="e">
        <f aca="false">fprice(T26,forward_range)</f>
        <v>#VALUE!</v>
      </c>
      <c r="V26" s="138" t="n">
        <v>51.1166896551724</v>
      </c>
      <c r="W26" s="130" t="n">
        <v>2.05</v>
      </c>
      <c r="X26" s="139" t="n">
        <f aca="false">VLOOKUP(T26,IR!$C$6:$D$365,2)</f>
        <v>0.069626845471375</v>
      </c>
      <c r="Y26" s="140" t="n">
        <v>39904</v>
      </c>
      <c r="Z26" s="104" t="n">
        <v>90310.8066812704</v>
      </c>
      <c r="AA26" s="140" t="n">
        <v>39904</v>
      </c>
      <c r="AB26" s="126" t="n">
        <v>1524.56084737324</v>
      </c>
      <c r="AC26" s="141"/>
      <c r="AD26" s="141"/>
      <c r="AE26" s="120" t="n">
        <f aca="false">(T26-Calculation!$C$4)/365.25</f>
        <v>1.50034223134839</v>
      </c>
      <c r="AF26" s="119"/>
      <c r="AG26" s="142" t="n">
        <f aca="false">T26</f>
        <v>37165</v>
      </c>
      <c r="AH26" s="26" t="e">
        <f aca="false">fvol(AG26,volRange)</f>
        <v>#VALUE!</v>
      </c>
      <c r="AI26" s="143" t="n">
        <v>0.243</v>
      </c>
      <c r="AK26" s="26" t="e">
        <f aca="false">fvol(AJ26,volRange)</f>
        <v>#VALUE!</v>
      </c>
      <c r="AL26" s="143" t="n">
        <v>0.243</v>
      </c>
      <c r="AO26" s="128" t="n">
        <v>25.5</v>
      </c>
      <c r="AP26" s="138" t="e">
        <f aca="false">B26-AO26</f>
        <v>#VALUE!</v>
      </c>
      <c r="AR26" s="126"/>
      <c r="AT26" s="97" t="n">
        <f aca="false">C26/9.6</f>
        <v>5.32465517241379</v>
      </c>
    </row>
    <row r="27" customFormat="false" ht="12.75" hidden="false" customHeight="false" outlineLevel="0" collapsed="false">
      <c r="A27" s="127" t="n">
        <f aca="false">T27</f>
        <v>37196</v>
      </c>
      <c r="B27" s="128" t="e">
        <f aca="false">U27+PPadd</f>
        <v>#VALUE!</v>
      </c>
      <c r="C27" s="129" t="n">
        <f aca="false">V27+GPadd</f>
        <v>51.6033103448276</v>
      </c>
      <c r="D27" s="130" t="n">
        <v>2.05</v>
      </c>
      <c r="E27" s="131" t="n">
        <f aca="false">X27</f>
        <v>0.069844330152916</v>
      </c>
      <c r="F27" s="132" t="n">
        <v>20</v>
      </c>
      <c r="G27" s="104" t="e">
        <f aca="false">fstrike(OverStart,FirstMonthOver,FrequencyOver,F27,strike_range)</f>
        <v>#VALUE!</v>
      </c>
      <c r="H27" s="133" t="n">
        <f aca="false">F27</f>
        <v>20</v>
      </c>
      <c r="I27" s="126" t="n">
        <v>1524.56084737324</v>
      </c>
      <c r="L27" s="101" t="n">
        <f aca="false">(A27-Calculation!$C$4)/365.25</f>
        <v>1.58521560574949</v>
      </c>
      <c r="N27" s="134" t="n">
        <f aca="false">A27</f>
        <v>37196</v>
      </c>
      <c r="O27" s="26" t="e">
        <f aca="false">AH27*(1+PvolMult)</f>
        <v>#VALUE!</v>
      </c>
      <c r="P27" s="135" t="n">
        <f aca="false">AI27*(1+GvolMult)</f>
        <v>0.24</v>
      </c>
      <c r="Q27" s="136" t="n">
        <v>20</v>
      </c>
      <c r="R27" s="96" t="n">
        <f aca="false">DATE(YEAR(UnderStart),MAX(MONTH(UnderStart),EmbeddedFirstMonth)+(Q27-1)*12/EmbeddedFrequency,1)</f>
        <v>43617</v>
      </c>
      <c r="S27" s="97" t="n">
        <v>100</v>
      </c>
      <c r="T27" s="137" t="n">
        <f aca="false">DATE(YEAR(T26),MONTH(T26)+1,1)</f>
        <v>37196</v>
      </c>
      <c r="U27" s="128" t="e">
        <f aca="false">fprice(T27,forward_range)</f>
        <v>#VALUE!</v>
      </c>
      <c r="V27" s="138" t="n">
        <v>51.6033103448276</v>
      </c>
      <c r="W27" s="130" t="n">
        <v>2.05</v>
      </c>
      <c r="X27" s="139" t="n">
        <f aca="false">VLOOKUP(T27,IR!$C$6:$D$365,2)</f>
        <v>0.069844330152916</v>
      </c>
      <c r="Y27" s="140" t="n">
        <v>40087</v>
      </c>
      <c r="Z27" s="104" t="n">
        <v>88117.1503640449</v>
      </c>
      <c r="AA27" s="140" t="n">
        <v>40087</v>
      </c>
      <c r="AB27" s="126" t="n">
        <v>1524.56084737324</v>
      </c>
      <c r="AC27" s="141"/>
      <c r="AD27" s="141"/>
      <c r="AE27" s="120" t="n">
        <f aca="false">(T27-Calculation!$C$4)/365.25</f>
        <v>1.58521560574949</v>
      </c>
      <c r="AF27" s="119"/>
      <c r="AG27" s="142" t="n">
        <f aca="false">T27</f>
        <v>37196</v>
      </c>
      <c r="AH27" s="26" t="e">
        <f aca="false">fvol(AG27,volRange)</f>
        <v>#VALUE!</v>
      </c>
      <c r="AI27" s="143" t="n">
        <v>0.24</v>
      </c>
      <c r="AK27" s="26" t="e">
        <f aca="false">fvol(AJ27,volRange)</f>
        <v>#VALUE!</v>
      </c>
      <c r="AL27" s="143" t="n">
        <v>0.24</v>
      </c>
      <c r="AO27" s="128" t="n">
        <v>25.75</v>
      </c>
      <c r="AP27" s="138" t="e">
        <f aca="false">B27-AO27</f>
        <v>#VALUE!</v>
      </c>
      <c r="AT27" s="97" t="n">
        <f aca="false">C27/9.6</f>
        <v>5.37534482758621</v>
      </c>
    </row>
    <row r="28" customFormat="false" ht="12.75" hidden="false" customHeight="false" outlineLevel="0" collapsed="false">
      <c r="A28" s="127" t="n">
        <f aca="false">T28</f>
        <v>37226</v>
      </c>
      <c r="B28" s="128" t="e">
        <f aca="false">U28+PPadd</f>
        <v>#VALUE!</v>
      </c>
      <c r="C28" s="129" t="n">
        <f aca="false">V28+GPadd</f>
        <v>51.7142068965517</v>
      </c>
      <c r="D28" s="130" t="n">
        <v>2.05</v>
      </c>
      <c r="E28" s="131" t="n">
        <f aca="false">X28</f>
        <v>0.070054799214462</v>
      </c>
      <c r="F28" s="132" t="n">
        <v>21</v>
      </c>
      <c r="G28" s="104" t="e">
        <f aca="false">fstrike(OverStart,FirstMonthOver,FrequencyOver,F28,strike_range)</f>
        <v>#VALUE!</v>
      </c>
      <c r="H28" s="133" t="n">
        <f aca="false">F28</f>
        <v>21</v>
      </c>
      <c r="I28" s="126" t="n">
        <v>1559.62268101064</v>
      </c>
      <c r="L28" s="101" t="n">
        <f aca="false">(A28-Calculation!$C$4)/365.25</f>
        <v>1.66735112936345</v>
      </c>
      <c r="N28" s="134" t="n">
        <f aca="false">A28</f>
        <v>37226</v>
      </c>
      <c r="O28" s="26" t="e">
        <f aca="false">AH28*(1+PvolMult)</f>
        <v>#VALUE!</v>
      </c>
      <c r="P28" s="135" t="n">
        <f aca="false">AI28*(1+GvolMult)</f>
        <v>0.236</v>
      </c>
      <c r="Q28" s="136" t="n">
        <v>21</v>
      </c>
      <c r="R28" s="96" t="n">
        <f aca="false">DATE(YEAR(UnderStart),MAX(MONTH(UnderStart),EmbeddedFirstMonth)+(Q28-1)*12/EmbeddedFrequency,1)</f>
        <v>43983</v>
      </c>
      <c r="S28" s="97" t="n">
        <v>100</v>
      </c>
      <c r="T28" s="137" t="n">
        <f aca="false">DATE(YEAR(T27),MONTH(T27)+1,1)</f>
        <v>37226</v>
      </c>
      <c r="U28" s="128" t="e">
        <f aca="false">fprice(T28,forward_range)</f>
        <v>#VALUE!</v>
      </c>
      <c r="V28" s="138" t="n">
        <v>51.7142068965517</v>
      </c>
      <c r="W28" s="130" t="n">
        <v>2.05</v>
      </c>
      <c r="X28" s="139" t="n">
        <f aca="false">VLOOKUP(T28,IR!$C$6:$D$365,2)</f>
        <v>0.070054799214462</v>
      </c>
      <c r="Y28" s="140" t="n">
        <v>40269</v>
      </c>
      <c r="Z28" s="104" t="n">
        <v>85818.7180845012</v>
      </c>
      <c r="AA28" s="140" t="n">
        <v>40269</v>
      </c>
      <c r="AB28" s="126" t="n">
        <v>1559.62268101064</v>
      </c>
      <c r="AC28" s="141"/>
      <c r="AD28" s="141"/>
      <c r="AE28" s="120" t="n">
        <f aca="false">(T28-Calculation!$C$4)/365.25</f>
        <v>1.66735112936345</v>
      </c>
      <c r="AF28" s="119"/>
      <c r="AG28" s="142" t="n">
        <f aca="false">T28</f>
        <v>37226</v>
      </c>
      <c r="AH28" s="26" t="e">
        <f aca="false">fvol(AG28,volRange)</f>
        <v>#VALUE!</v>
      </c>
      <c r="AI28" s="143" t="n">
        <v>0.236</v>
      </c>
      <c r="AK28" s="26" t="e">
        <f aca="false">fvol(AJ28,volRange)</f>
        <v>#VALUE!</v>
      </c>
      <c r="AL28" s="143" t="n">
        <v>0.236</v>
      </c>
      <c r="AO28" s="128" t="n">
        <v>26.75</v>
      </c>
      <c r="AP28" s="138" t="e">
        <f aca="false">B28-AO28</f>
        <v>#VALUE!</v>
      </c>
      <c r="AT28" s="97" t="n">
        <f aca="false">C28/9.6</f>
        <v>5.38689655172414</v>
      </c>
    </row>
    <row r="29" customFormat="false" ht="12.75" hidden="false" customHeight="false" outlineLevel="0" collapsed="false">
      <c r="A29" s="127" t="n">
        <f aca="false">T29</f>
        <v>37257</v>
      </c>
      <c r="B29" s="128" t="e">
        <f aca="false">U29+PPadd</f>
        <v>#VALUE!</v>
      </c>
      <c r="C29" s="129" t="n">
        <f aca="false">V29+GPadd</f>
        <v>50.8998620689655</v>
      </c>
      <c r="D29" s="130" t="n">
        <v>2.05</v>
      </c>
      <c r="E29" s="131" t="n">
        <f aca="false">X29</f>
        <v>0.070261447608688</v>
      </c>
      <c r="F29" s="132" t="n">
        <v>22</v>
      </c>
      <c r="G29" s="104" t="e">
        <f aca="false">fstrike(OverStart,FirstMonthOver,FrequencyOver,F29,strike_range)</f>
        <v>#VALUE!</v>
      </c>
      <c r="H29" s="133" t="n">
        <f aca="false">F29</f>
        <v>22</v>
      </c>
      <c r="I29" s="126" t="n">
        <v>1559.62268101064</v>
      </c>
      <c r="L29" s="101" t="n">
        <f aca="false">(A29-Calculation!$C$4)/365.25</f>
        <v>1.75222450376454</v>
      </c>
      <c r="N29" s="134" t="n">
        <f aca="false">A29</f>
        <v>37257</v>
      </c>
      <c r="O29" s="26" t="e">
        <f aca="false">AH29*(1+PvolMult)</f>
        <v>#VALUE!</v>
      </c>
      <c r="P29" s="135" t="n">
        <f aca="false">AI29*(1+GvolMult)</f>
        <v>0.234</v>
      </c>
      <c r="Q29" s="144"/>
      <c r="R29" s="96"/>
      <c r="T29" s="137" t="n">
        <f aca="false">DATE(YEAR(T28),MONTH(T28)+1,1)</f>
        <v>37257</v>
      </c>
      <c r="U29" s="128" t="e">
        <f aca="false">fprice(T29,forward_range)</f>
        <v>#VALUE!</v>
      </c>
      <c r="V29" s="138" t="n">
        <v>50.8998620689655</v>
      </c>
      <c r="W29" s="130" t="n">
        <v>2.05</v>
      </c>
      <c r="X29" s="139" t="n">
        <f aca="false">VLOOKUP(T29,IR!$C$6:$D$365,2)</f>
        <v>0.070261447608688</v>
      </c>
      <c r="Y29" s="140" t="n">
        <v>40452</v>
      </c>
      <c r="Z29" s="104" t="n">
        <v>83404.8687687793</v>
      </c>
      <c r="AA29" s="140" t="n">
        <v>40452</v>
      </c>
      <c r="AB29" s="126" t="n">
        <v>1559.62268101064</v>
      </c>
      <c r="AC29" s="141"/>
      <c r="AD29" s="141"/>
      <c r="AE29" s="120" t="n">
        <f aca="false">(T29-Calculation!$C$4)/365.25</f>
        <v>1.75222450376454</v>
      </c>
      <c r="AF29" s="119"/>
      <c r="AG29" s="142" t="n">
        <f aca="false">T29</f>
        <v>37257</v>
      </c>
      <c r="AH29" s="26" t="e">
        <f aca="false">fvol(AG29,volRange)</f>
        <v>#VALUE!</v>
      </c>
      <c r="AI29" s="143" t="n">
        <v>0.234</v>
      </c>
      <c r="AK29" s="26" t="e">
        <f aca="false">fvol(AJ29,volRange)</f>
        <v>#VALUE!</v>
      </c>
      <c r="AL29" s="143" t="n">
        <v>0.234</v>
      </c>
      <c r="AO29" s="128" t="n">
        <v>33</v>
      </c>
      <c r="AP29" s="138" t="e">
        <f aca="false">B29-AO29</f>
        <v>#VALUE!</v>
      </c>
      <c r="AT29" s="97" t="n">
        <f aca="false">C29/9.6</f>
        <v>5.30206896551724</v>
      </c>
    </row>
    <row r="30" customFormat="false" ht="12.75" hidden="false" customHeight="false" outlineLevel="0" collapsed="false">
      <c r="A30" s="127" t="n">
        <f aca="false">T30</f>
        <v>37288</v>
      </c>
      <c r="B30" s="128" t="e">
        <f aca="false">U30+PPadd</f>
        <v>#VALUE!</v>
      </c>
      <c r="C30" s="129" t="n">
        <f aca="false">V30+GPadd</f>
        <v>49.4333793103448</v>
      </c>
      <c r="D30" s="130" t="n">
        <v>2.05</v>
      </c>
      <c r="E30" s="131" t="n">
        <f aca="false">X30</f>
        <v>0.07045309188333</v>
      </c>
      <c r="F30" s="132" t="n">
        <v>23</v>
      </c>
      <c r="G30" s="104" t="e">
        <f aca="false">fstrike(OverStart,FirstMonthOver,FrequencyOver,F30,strike_range)</f>
        <v>#VALUE!</v>
      </c>
      <c r="H30" s="133" t="n">
        <f aca="false">F30</f>
        <v>23</v>
      </c>
      <c r="I30" s="126" t="n">
        <v>1587.91496852533</v>
      </c>
      <c r="L30" s="101" t="n">
        <f aca="false">(A30-Calculation!$C$4)/365.25</f>
        <v>1.83709787816564</v>
      </c>
      <c r="N30" s="134" t="n">
        <f aca="false">A30</f>
        <v>37288</v>
      </c>
      <c r="O30" s="26" t="e">
        <f aca="false">AH30*(1+PvolMult)</f>
        <v>#VALUE!</v>
      </c>
      <c r="P30" s="135" t="n">
        <f aca="false">AI30*(1+GvolMult)</f>
        <v>0.232</v>
      </c>
      <c r="Q30" s="144"/>
      <c r="R30" s="145"/>
      <c r="T30" s="137" t="n">
        <f aca="false">DATE(YEAR(T29),MONTH(T29)+1,1)</f>
        <v>37288</v>
      </c>
      <c r="U30" s="128" t="e">
        <f aca="false">fprice(T30,forward_range)</f>
        <v>#VALUE!</v>
      </c>
      <c r="V30" s="138" t="n">
        <v>49.4333793103448</v>
      </c>
      <c r="W30" s="130" t="n">
        <v>2.05</v>
      </c>
      <c r="X30" s="139" t="n">
        <f aca="false">VLOOKUP(T30,IR!$C$6:$D$365,2)</f>
        <v>0.07045309188333</v>
      </c>
      <c r="Y30" s="140" t="n">
        <v>40634</v>
      </c>
      <c r="Z30" s="104" t="n">
        <v>80870.0468232514</v>
      </c>
      <c r="AA30" s="140" t="n">
        <v>40634</v>
      </c>
      <c r="AB30" s="126" t="n">
        <v>1587.91496852533</v>
      </c>
      <c r="AC30" s="141"/>
      <c r="AD30" s="141"/>
      <c r="AE30" s="120" t="n">
        <f aca="false">(T30-Calculation!$C$4)/365.25</f>
        <v>1.83709787816564</v>
      </c>
      <c r="AF30" s="119"/>
      <c r="AG30" s="142" t="n">
        <f aca="false">T30</f>
        <v>37288</v>
      </c>
      <c r="AH30" s="26" t="e">
        <f aca="false">fvol(AG30,volRange)</f>
        <v>#VALUE!</v>
      </c>
      <c r="AI30" s="143" t="n">
        <v>0.232</v>
      </c>
      <c r="AK30" s="26" t="e">
        <f aca="false">fvol(AJ30,volRange)</f>
        <v>#VALUE!</v>
      </c>
      <c r="AL30" s="143" t="n">
        <v>0.232</v>
      </c>
      <c r="AO30" s="128" t="n">
        <v>33</v>
      </c>
      <c r="AP30" s="138" t="e">
        <f aca="false">B30-AO30</f>
        <v>#VALUE!</v>
      </c>
      <c r="AT30" s="97" t="n">
        <f aca="false">C30/9.6</f>
        <v>5.14931034482759</v>
      </c>
    </row>
    <row r="31" customFormat="false" ht="12.75" hidden="false" customHeight="false" outlineLevel="0" collapsed="false">
      <c r="A31" s="127" t="n">
        <f aca="false">T31</f>
        <v>37316</v>
      </c>
      <c r="B31" s="128" t="e">
        <f aca="false">U31+PPadd</f>
        <v>#VALUE!</v>
      </c>
      <c r="C31" s="129" t="n">
        <f aca="false">V31+GPadd</f>
        <v>48.0993103448276</v>
      </c>
      <c r="D31" s="130" t="n">
        <v>2.05</v>
      </c>
      <c r="E31" s="131" t="n">
        <f aca="false">X31</f>
        <v>0.070626189948281</v>
      </c>
      <c r="F31" s="132" t="n">
        <v>24</v>
      </c>
      <c r="G31" s="104" t="e">
        <f aca="false">fstrike(OverStart,FirstMonthOver,FrequencyOver,F31,strike_range)</f>
        <v>#VALUE!</v>
      </c>
      <c r="H31" s="133" t="n">
        <f aca="false">F31</f>
        <v>24</v>
      </c>
      <c r="I31" s="126" t="n">
        <v>1587.91496852533</v>
      </c>
      <c r="L31" s="101" t="n">
        <f aca="false">(A31-Calculation!$C$4)/365.25</f>
        <v>1.91375770020534</v>
      </c>
      <c r="N31" s="134" t="n">
        <f aca="false">A31</f>
        <v>37316</v>
      </c>
      <c r="O31" s="26" t="e">
        <f aca="false">AH31*(1+PvolMult)</f>
        <v>#VALUE!</v>
      </c>
      <c r="P31" s="135" t="n">
        <f aca="false">AI31*(1+GvolMult)</f>
        <v>0.232</v>
      </c>
      <c r="Q31" s="144"/>
      <c r="T31" s="137" t="n">
        <f aca="false">DATE(YEAR(T30),MONTH(T30)+1,1)</f>
        <v>37316</v>
      </c>
      <c r="U31" s="128" t="e">
        <f aca="false">fprice(T31,forward_range)</f>
        <v>#VALUE!</v>
      </c>
      <c r="V31" s="138" t="n">
        <v>48.0993103448276</v>
      </c>
      <c r="W31" s="130" t="n">
        <v>2.05</v>
      </c>
      <c r="X31" s="139" t="n">
        <f aca="false">VLOOKUP(T31,IR!$C$6:$D$365,2)</f>
        <v>0.070626189948281</v>
      </c>
      <c r="Y31" s="140" t="n">
        <v>40817</v>
      </c>
      <c r="Z31" s="104" t="n">
        <v>78208.4087898065</v>
      </c>
      <c r="AA31" s="140" t="n">
        <v>40817</v>
      </c>
      <c r="AB31" s="126" t="n">
        <v>1587.91496852533</v>
      </c>
      <c r="AC31" s="141"/>
      <c r="AD31" s="141"/>
      <c r="AE31" s="120" t="n">
        <f aca="false">(T31-Calculation!$C$4)/365.25</f>
        <v>1.91375770020534</v>
      </c>
      <c r="AF31" s="119"/>
      <c r="AG31" s="142" t="n">
        <f aca="false">T31</f>
        <v>37316</v>
      </c>
      <c r="AH31" s="26" t="e">
        <f aca="false">fvol(AG31,volRange)</f>
        <v>#VALUE!</v>
      </c>
      <c r="AI31" s="143" t="n">
        <v>0.232</v>
      </c>
      <c r="AK31" s="26" t="e">
        <f aca="false">fvol(AJ31,volRange)</f>
        <v>#VALUE!</v>
      </c>
      <c r="AL31" s="143" t="n">
        <v>0.232</v>
      </c>
      <c r="AO31" s="128" t="n">
        <v>25.6</v>
      </c>
      <c r="AP31" s="138" t="e">
        <f aca="false">B31-AO31</f>
        <v>#VALUE!</v>
      </c>
      <c r="AT31" s="97" t="n">
        <f aca="false">C31/9.6</f>
        <v>5.01034482758621</v>
      </c>
    </row>
    <row r="32" customFormat="false" ht="12.75" hidden="false" customHeight="false" outlineLevel="0" collapsed="false">
      <c r="A32" s="127" t="n">
        <f aca="false">T32</f>
        <v>37347</v>
      </c>
      <c r="B32" s="128" t="e">
        <f aca="false">U32+PPadd</f>
        <v>#VALUE!</v>
      </c>
      <c r="C32" s="129" t="n">
        <f aca="false">V32+GPadd</f>
        <v>46.8612413793104</v>
      </c>
      <c r="D32" s="130" t="n">
        <v>2.05</v>
      </c>
      <c r="E32" s="131" t="n">
        <f aca="false">X32</f>
        <v>0.070792674769657</v>
      </c>
      <c r="F32" s="132" t="n">
        <v>25</v>
      </c>
      <c r="G32" s="104" t="e">
        <f aca="false">fstrike(OverStart,FirstMonthOver,FrequencyOver,F32,strike_range)</f>
        <v>#VALUE!</v>
      </c>
      <c r="H32" s="133" t="n">
        <f aca="false">F32</f>
        <v>25</v>
      </c>
      <c r="I32" s="146" t="n">
        <v>1587.91496852533</v>
      </c>
      <c r="L32" s="101" t="n">
        <f aca="false">(A32-Calculation!$C$4)/365.25</f>
        <v>1.99863107460643</v>
      </c>
      <c r="N32" s="134" t="n">
        <f aca="false">A32</f>
        <v>37347</v>
      </c>
      <c r="O32" s="26" t="e">
        <f aca="false">AH32*(1+PvolMult)</f>
        <v>#VALUE!</v>
      </c>
      <c r="P32" s="135" t="n">
        <f aca="false">AI32*(1+GvolMult)</f>
        <v>0.23</v>
      </c>
      <c r="Q32" s="144"/>
      <c r="T32" s="137" t="n">
        <f aca="false">DATE(YEAR(T31),MONTH(T31)+1,1)</f>
        <v>37347</v>
      </c>
      <c r="U32" s="128" t="e">
        <f aca="false">fprice(T32,forward_range)</f>
        <v>#VALUE!</v>
      </c>
      <c r="V32" s="138" t="n">
        <v>46.8612413793104</v>
      </c>
      <c r="W32" s="130" t="n">
        <v>2.05</v>
      </c>
      <c r="X32" s="139" t="n">
        <f aca="false">VLOOKUP(T32,IR!$C$6:$D$365,2)</f>
        <v>0.070792674769657</v>
      </c>
      <c r="Y32" s="140" t="n">
        <v>41000</v>
      </c>
      <c r="Z32" s="104" t="n">
        <v>75413.8446479021</v>
      </c>
      <c r="AA32" s="140" t="n">
        <v>41000</v>
      </c>
      <c r="AB32" s="146" t="n">
        <v>1587.91496852533</v>
      </c>
      <c r="AC32" s="141"/>
      <c r="AD32" s="141"/>
      <c r="AE32" s="120" t="n">
        <f aca="false">(T32-Calculation!$C$4)/365.25</f>
        <v>1.99863107460643</v>
      </c>
      <c r="AF32" s="119"/>
      <c r="AG32" s="142" t="n">
        <f aca="false">T32</f>
        <v>37347</v>
      </c>
      <c r="AH32" s="26" t="e">
        <f aca="false">fvol(AG32,volRange)</f>
        <v>#VALUE!</v>
      </c>
      <c r="AI32" s="143" t="n">
        <v>0.23</v>
      </c>
      <c r="AK32" s="26" t="e">
        <f aca="false">fvol(AJ32,volRange)</f>
        <v>#VALUE!</v>
      </c>
      <c r="AL32" s="143" t="n">
        <v>0.23</v>
      </c>
      <c r="AO32" s="128" t="n">
        <v>25.95</v>
      </c>
      <c r="AP32" s="138" t="e">
        <f aca="false">B32-AO32</f>
        <v>#VALUE!</v>
      </c>
      <c r="AT32" s="97" t="n">
        <f aca="false">C32/9.6</f>
        <v>4.88137931034483</v>
      </c>
    </row>
    <row r="33" customFormat="false" ht="12.75" hidden="false" customHeight="false" outlineLevel="0" collapsed="false">
      <c r="A33" s="127" t="n">
        <f aca="false">T33</f>
        <v>37377</v>
      </c>
      <c r="B33" s="128" t="e">
        <f aca="false">U33+PPadd</f>
        <v>#VALUE!</v>
      </c>
      <c r="C33" s="129" t="n">
        <f aca="false">V33+GPadd</f>
        <v>45.944275862069</v>
      </c>
      <c r="D33" s="130" t="n">
        <v>2.05</v>
      </c>
      <c r="E33" s="131" t="n">
        <f aca="false">X33</f>
        <v>0.070916767528386</v>
      </c>
      <c r="F33" s="132" t="n">
        <v>26</v>
      </c>
      <c r="G33" s="104" t="e">
        <f aca="false">fstrike(OverStart,FirstMonthOver,FrequencyOver,F33,strike_range)</f>
        <v>#VALUE!</v>
      </c>
      <c r="H33" s="133" t="n">
        <f aca="false">F33</f>
        <v>26</v>
      </c>
      <c r="I33" s="146" t="n">
        <v>1587.91496852533</v>
      </c>
      <c r="L33" s="101" t="n">
        <f aca="false">(A33-Calculation!$C$4)/365.25</f>
        <v>2.0807665982204</v>
      </c>
      <c r="N33" s="134" t="n">
        <f aca="false">A33</f>
        <v>37377</v>
      </c>
      <c r="O33" s="26" t="e">
        <f aca="false">AH33*(1+PvolMult)</f>
        <v>#VALUE!</v>
      </c>
      <c r="P33" s="135" t="n">
        <f aca="false">AI33*(1+GvolMult)</f>
        <v>0.23</v>
      </c>
      <c r="Q33" s="144"/>
      <c r="T33" s="137" t="n">
        <f aca="false">DATE(YEAR(T32),MONTH(T32)+1,1)</f>
        <v>37377</v>
      </c>
      <c r="U33" s="128" t="e">
        <f aca="false">fprice(T33,forward_range)</f>
        <v>#VALUE!</v>
      </c>
      <c r="V33" s="138" t="n">
        <v>45.944275862069</v>
      </c>
      <c r="W33" s="130" t="n">
        <v>2.05</v>
      </c>
      <c r="X33" s="139" t="n">
        <f aca="false">VLOOKUP(T33,IR!$C$6:$D$365,2)</f>
        <v>0.070916767528386</v>
      </c>
      <c r="Y33" s="140" t="n">
        <v>41183</v>
      </c>
      <c r="Z33" s="104" t="n">
        <v>72479.9535573708</v>
      </c>
      <c r="AA33" s="140" t="n">
        <v>41183</v>
      </c>
      <c r="AB33" s="146" t="n">
        <v>1587.91496852533</v>
      </c>
      <c r="AC33" s="141"/>
      <c r="AD33" s="141"/>
      <c r="AE33" s="120" t="n">
        <f aca="false">(T33-Calculation!$C$4)/365.25</f>
        <v>2.0807665982204</v>
      </c>
      <c r="AF33" s="119"/>
      <c r="AG33" s="142" t="n">
        <f aca="false">T33</f>
        <v>37377</v>
      </c>
      <c r="AH33" s="26" t="e">
        <f aca="false">fvol(AG33,volRange)</f>
        <v>#VALUE!</v>
      </c>
      <c r="AI33" s="143" t="n">
        <v>0.23</v>
      </c>
      <c r="AK33" s="26" t="e">
        <f aca="false">fvol(AJ33,volRange)</f>
        <v>#VALUE!</v>
      </c>
      <c r="AL33" s="143" t="n">
        <v>0.23</v>
      </c>
      <c r="AO33" s="128" t="n">
        <v>30.85</v>
      </c>
      <c r="AP33" s="138" t="e">
        <f aca="false">B33-AO33</f>
        <v>#VALUE!</v>
      </c>
      <c r="AT33" s="97" t="n">
        <f aca="false">C33/9.6</f>
        <v>4.78586206896552</v>
      </c>
    </row>
    <row r="34" customFormat="false" ht="12.75" hidden="false" customHeight="false" outlineLevel="0" collapsed="false">
      <c r="A34" s="127" t="n">
        <f aca="false">T34</f>
        <v>37408</v>
      </c>
      <c r="B34" s="128" t="e">
        <f aca="false">U34+PPadd</f>
        <v>#VALUE!</v>
      </c>
      <c r="C34" s="129" t="n">
        <f aca="false">V34+GPadd</f>
        <v>45.8598620689655</v>
      </c>
      <c r="D34" s="130" t="n">
        <v>2.05</v>
      </c>
      <c r="E34" s="131" t="n">
        <f aca="false">X34</f>
        <v>0.071044996717753</v>
      </c>
      <c r="F34" s="132" t="n">
        <v>27</v>
      </c>
      <c r="G34" s="104" t="e">
        <f aca="false">fstrike(OverStart,FirstMonthOver,FrequencyOver,F34,strike_range)</f>
        <v>#VALUE!</v>
      </c>
      <c r="H34" s="133" t="n">
        <f aca="false">F34</f>
        <v>27</v>
      </c>
      <c r="I34" s="126" t="n">
        <v>1649.59075047145</v>
      </c>
      <c r="L34" s="101" t="n">
        <f aca="false">(A34-Calculation!$C$4)/365.25</f>
        <v>2.16563997262149</v>
      </c>
      <c r="N34" s="134" t="n">
        <f aca="false">A34</f>
        <v>37408</v>
      </c>
      <c r="O34" s="26" t="e">
        <f aca="false">AH34*(1+PvolMult)</f>
        <v>#VALUE!</v>
      </c>
      <c r="P34" s="135" t="n">
        <f aca="false">AI34*(1+GvolMult)</f>
        <v>0.227</v>
      </c>
      <c r="Q34" s="144"/>
      <c r="T34" s="137" t="n">
        <f aca="false">DATE(YEAR(T33),MONTH(T33)+1,1)</f>
        <v>37408</v>
      </c>
      <c r="U34" s="128" t="e">
        <f aca="false">fprice(T34,forward_range)</f>
        <v>#VALUE!</v>
      </c>
      <c r="V34" s="138" t="n">
        <v>45.8598620689655</v>
      </c>
      <c r="W34" s="130" t="n">
        <v>2.05</v>
      </c>
      <c r="X34" s="139" t="n">
        <f aca="false">VLOOKUP(T34,IR!$C$6:$D$365,2)</f>
        <v>0.071044996717753</v>
      </c>
      <c r="Y34" s="140" t="n">
        <v>41365</v>
      </c>
      <c r="Z34" s="104" t="n">
        <v>69400.0400965945</v>
      </c>
      <c r="AA34" s="140" t="n">
        <v>41365</v>
      </c>
      <c r="AB34" s="126" t="n">
        <v>1649.59075047145</v>
      </c>
      <c r="AC34" s="141"/>
      <c r="AD34" s="141"/>
      <c r="AE34" s="120" t="n">
        <f aca="false">(T34-Calculation!$C$4)/365.25</f>
        <v>2.16563997262149</v>
      </c>
      <c r="AF34" s="119"/>
      <c r="AG34" s="142" t="n">
        <f aca="false">T34</f>
        <v>37408</v>
      </c>
      <c r="AH34" s="26" t="e">
        <f aca="false">fvol(AG34,volRange)</f>
        <v>#VALUE!</v>
      </c>
      <c r="AI34" s="143" t="n">
        <v>0.227</v>
      </c>
      <c r="AK34" s="26" t="e">
        <f aca="false">fvol(AJ34,volRange)</f>
        <v>#VALUE!</v>
      </c>
      <c r="AL34" s="143" t="n">
        <v>0.227</v>
      </c>
      <c r="AO34" s="128" t="n">
        <v>53.625</v>
      </c>
      <c r="AP34" s="138" t="e">
        <f aca="false">B34-AO34</f>
        <v>#VALUE!</v>
      </c>
      <c r="AT34" s="97" t="n">
        <f aca="false">C34/9.6</f>
        <v>4.77706896551724</v>
      </c>
    </row>
    <row r="35" customFormat="false" ht="12.75" hidden="false" customHeight="false" outlineLevel="0" collapsed="false">
      <c r="A35" s="127" t="n">
        <f aca="false">T35</f>
        <v>37438</v>
      </c>
      <c r="B35" s="128" t="e">
        <f aca="false">U35+PPadd</f>
        <v>#VALUE!</v>
      </c>
      <c r="C35" s="129" t="n">
        <f aca="false">V35+GPadd</f>
        <v>46.215724137931</v>
      </c>
      <c r="D35" s="130" t="n">
        <v>2.05</v>
      </c>
      <c r="E35" s="131" t="n">
        <f aca="false">X35</f>
        <v>0.071159756585713</v>
      </c>
      <c r="F35" s="132" t="n">
        <v>28</v>
      </c>
      <c r="G35" s="104" t="e">
        <f aca="false">fstrike(OverStart,FirstMonthOver,FrequencyOver,F35,strike_range)</f>
        <v>#VALUE!</v>
      </c>
      <c r="H35" s="133" t="n">
        <f aca="false">F35</f>
        <v>28</v>
      </c>
      <c r="I35" s="126" t="n">
        <v>1649.59075047145</v>
      </c>
      <c r="L35" s="101" t="n">
        <f aca="false">(A35-Calculation!$C$4)/365.25</f>
        <v>2.24777549623546</v>
      </c>
      <c r="N35" s="134" t="n">
        <f aca="false">A35</f>
        <v>37438</v>
      </c>
      <c r="O35" s="26" t="e">
        <f aca="false">AH35*(1+PvolMult)</f>
        <v>#VALUE!</v>
      </c>
      <c r="P35" s="135" t="n">
        <f aca="false">AI35*(1+GvolMult)</f>
        <v>0.225</v>
      </c>
      <c r="Q35" s="144"/>
      <c r="T35" s="137" t="n">
        <f aca="false">DATE(YEAR(T34),MONTH(T34)+1,1)</f>
        <v>37438</v>
      </c>
      <c r="U35" s="128" t="e">
        <f aca="false">fprice(T35,forward_range)</f>
        <v>#VALUE!</v>
      </c>
      <c r="V35" s="138" t="n">
        <v>46.215724137931</v>
      </c>
      <c r="W35" s="130" t="n">
        <v>2.05</v>
      </c>
      <c r="X35" s="139" t="n">
        <f aca="false">VLOOKUP(T35,IR!$C$6:$D$365,2)</f>
        <v>0.071159756585713</v>
      </c>
      <c r="Y35" s="140" t="n">
        <v>41548</v>
      </c>
      <c r="Z35" s="104" t="n">
        <v>66167.0702727262</v>
      </c>
      <c r="AA35" s="140" t="n">
        <v>41548</v>
      </c>
      <c r="AB35" s="126" t="n">
        <v>1649.59075047145</v>
      </c>
      <c r="AC35" s="141"/>
      <c r="AD35" s="141"/>
      <c r="AE35" s="120" t="n">
        <f aca="false">(T35-Calculation!$C$4)/365.25</f>
        <v>2.24777549623546</v>
      </c>
      <c r="AF35" s="119"/>
      <c r="AG35" s="142" t="n">
        <f aca="false">T35</f>
        <v>37438</v>
      </c>
      <c r="AH35" s="26" t="e">
        <f aca="false">fvol(AG35,volRange)</f>
        <v>#VALUE!</v>
      </c>
      <c r="AI35" s="143" t="n">
        <v>0.225</v>
      </c>
      <c r="AK35" s="26" t="e">
        <f aca="false">fvol(AJ35,volRange)</f>
        <v>#VALUE!</v>
      </c>
      <c r="AL35" s="143" t="n">
        <v>0.225</v>
      </c>
      <c r="AO35" s="128" t="n">
        <v>90.25</v>
      </c>
      <c r="AP35" s="138" t="e">
        <f aca="false">B35-AO35</f>
        <v>#VALUE!</v>
      </c>
      <c r="AT35" s="97" t="n">
        <f aca="false">C35/9.6</f>
        <v>4.81413793103448</v>
      </c>
    </row>
    <row r="36" customFormat="false" ht="12.75" hidden="false" customHeight="false" outlineLevel="0" collapsed="false">
      <c r="A36" s="127" t="n">
        <f aca="false">T36</f>
        <v>37469</v>
      </c>
      <c r="B36" s="128" t="e">
        <f aca="false">U36+PPadd</f>
        <v>#VALUE!</v>
      </c>
      <c r="C36" s="129" t="n">
        <f aca="false">V36+GPadd</f>
        <v>46.6874482758621</v>
      </c>
      <c r="D36" s="130" t="n">
        <v>2.05</v>
      </c>
      <c r="E36" s="131" t="n">
        <f aca="false">X36</f>
        <v>0.071262952849581</v>
      </c>
      <c r="F36" s="132" t="n">
        <v>29</v>
      </c>
      <c r="G36" s="104" t="e">
        <f aca="false">fstrike(OverStart,FirstMonthOver,FrequencyOver,F36,strike_range)</f>
        <v>#VALUE!</v>
      </c>
      <c r="H36" s="133" t="n">
        <f aca="false">F36</f>
        <v>29</v>
      </c>
      <c r="I36" s="126" t="n">
        <v>1703.35569927446</v>
      </c>
      <c r="L36" s="101" t="n">
        <f aca="false">(A36-Calculation!$C$4)/365.25</f>
        <v>2.33264887063655</v>
      </c>
      <c r="N36" s="134" t="n">
        <f aca="false">A36</f>
        <v>37469</v>
      </c>
      <c r="O36" s="26" t="e">
        <f aca="false">AH36*(1+PvolMult)</f>
        <v>#VALUE!</v>
      </c>
      <c r="P36" s="135" t="n">
        <f aca="false">AI36*(1+GvolMult)</f>
        <v>0.222</v>
      </c>
      <c r="Q36" s="144"/>
      <c r="T36" s="137" t="n">
        <f aca="false">DATE(YEAR(T35),MONTH(T35)+1,1)</f>
        <v>37469</v>
      </c>
      <c r="U36" s="128" t="e">
        <f aca="false">fprice(T36,forward_range)</f>
        <v>#VALUE!</v>
      </c>
      <c r="V36" s="138" t="n">
        <v>46.6874482758621</v>
      </c>
      <c r="W36" s="130" t="n">
        <v>2.05</v>
      </c>
      <c r="X36" s="139" t="n">
        <f aca="false">VLOOKUP(T36,IR!$C$6:$D$365,2)</f>
        <v>0.071262952849581</v>
      </c>
      <c r="Y36" s="140" t="n">
        <v>41730</v>
      </c>
      <c r="Z36" s="104" t="n">
        <v>62773.6951912248</v>
      </c>
      <c r="AA36" s="140" t="n">
        <v>41730</v>
      </c>
      <c r="AB36" s="126" t="n">
        <v>1703.35569927446</v>
      </c>
      <c r="AC36" s="141"/>
      <c r="AD36" s="141"/>
      <c r="AE36" s="120" t="n">
        <f aca="false">(T36-Calculation!$C$4)/365.25</f>
        <v>2.33264887063655</v>
      </c>
      <c r="AF36" s="119"/>
      <c r="AG36" s="142" t="n">
        <f aca="false">T36</f>
        <v>37469</v>
      </c>
      <c r="AH36" s="26" t="e">
        <f aca="false">fvol(AG36,volRange)</f>
        <v>#VALUE!</v>
      </c>
      <c r="AI36" s="143" t="n">
        <v>0.222</v>
      </c>
      <c r="AK36" s="26" t="e">
        <f aca="false">fvol(AJ36,volRange)</f>
        <v>#VALUE!</v>
      </c>
      <c r="AL36" s="143" t="n">
        <v>0.222</v>
      </c>
      <c r="AO36" s="128" t="n">
        <v>77.75</v>
      </c>
      <c r="AP36" s="138" t="e">
        <f aca="false">B36-AO36</f>
        <v>#VALUE!</v>
      </c>
      <c r="AT36" s="97" t="n">
        <f aca="false">C36/9.6</f>
        <v>4.86327586206897</v>
      </c>
    </row>
    <row r="37" customFormat="false" ht="12.75" hidden="false" customHeight="false" outlineLevel="0" collapsed="false">
      <c r="A37" s="127" t="n">
        <f aca="false">T37</f>
        <v>37500</v>
      </c>
      <c r="B37" s="128" t="e">
        <f aca="false">U37+PPadd</f>
        <v>#VALUE!</v>
      </c>
      <c r="C37" s="129" t="n">
        <f aca="false">V37+GPadd</f>
        <v>47.8626206896552</v>
      </c>
      <c r="D37" s="130" t="n">
        <v>2.05</v>
      </c>
      <c r="E37" s="131" t="n">
        <f aca="false">X37</f>
        <v>0.071366149116968</v>
      </c>
      <c r="F37" s="132" t="n">
        <v>30</v>
      </c>
      <c r="G37" s="104" t="e">
        <f aca="false">fstrike(OverStart,FirstMonthOver,FrequencyOver,F37,strike_range)</f>
        <v>#VALUE!</v>
      </c>
      <c r="H37" s="133" t="n">
        <f aca="false">F37</f>
        <v>30</v>
      </c>
      <c r="I37" s="126" t="n">
        <v>1703.35569927446</v>
      </c>
      <c r="L37" s="101" t="n">
        <f aca="false">(A37-Calculation!$C$4)/365.25</f>
        <v>2.41752224503765</v>
      </c>
      <c r="N37" s="134" t="n">
        <f aca="false">A37</f>
        <v>37500</v>
      </c>
      <c r="O37" s="26" t="e">
        <f aca="false">AH37*(1+PvolMult)</f>
        <v>#VALUE!</v>
      </c>
      <c r="P37" s="135" t="n">
        <f aca="false">AI37*(1+GvolMult)</f>
        <v>0.224</v>
      </c>
      <c r="Q37" s="144"/>
      <c r="T37" s="137" t="n">
        <f aca="false">DATE(YEAR(T36),MONTH(T36)+1,1)</f>
        <v>37500</v>
      </c>
      <c r="U37" s="128" t="e">
        <f aca="false">fprice(T37,forward_range)</f>
        <v>#VALUE!</v>
      </c>
      <c r="V37" s="138" t="n">
        <v>47.8626206896552</v>
      </c>
      <c r="W37" s="130" t="n">
        <v>2.05</v>
      </c>
      <c r="X37" s="139" t="n">
        <f aca="false">VLOOKUP(T37,IR!$C$6:$D$365,2)</f>
        <v>0.071366149116968</v>
      </c>
      <c r="Y37" s="140" t="n">
        <v>41913</v>
      </c>
      <c r="Z37" s="104" t="n">
        <v>59212.1983791993</v>
      </c>
      <c r="AA37" s="140" t="n">
        <v>41913</v>
      </c>
      <c r="AB37" s="126" t="n">
        <v>1703.35569927446</v>
      </c>
      <c r="AC37" s="141"/>
      <c r="AD37" s="141"/>
      <c r="AE37" s="120" t="n">
        <f aca="false">(T37-Calculation!$C$4)/365.25</f>
        <v>2.41752224503765</v>
      </c>
      <c r="AF37" s="119"/>
      <c r="AG37" s="142" t="n">
        <f aca="false">T37</f>
        <v>37500</v>
      </c>
      <c r="AH37" s="26" t="e">
        <f aca="false">fvol(AG37,volRange)</f>
        <v>#VALUE!</v>
      </c>
      <c r="AI37" s="143" t="n">
        <v>0.224</v>
      </c>
      <c r="AK37" s="26" t="e">
        <f aca="false">fvol(AJ37,volRange)</f>
        <v>#VALUE!</v>
      </c>
      <c r="AL37" s="143" t="n">
        <v>0.224</v>
      </c>
      <c r="AO37" s="128" t="n">
        <v>33.25</v>
      </c>
      <c r="AP37" s="138" t="e">
        <f aca="false">B37-AO37</f>
        <v>#VALUE!</v>
      </c>
      <c r="AT37" s="97" t="n">
        <f aca="false">C37/9.6</f>
        <v>4.98568965517242</v>
      </c>
    </row>
    <row r="38" customFormat="false" ht="12.75" hidden="false" customHeight="false" outlineLevel="0" collapsed="false">
      <c r="A38" s="127" t="n">
        <f aca="false">T38</f>
        <v>37530</v>
      </c>
      <c r="B38" s="128" t="e">
        <f aca="false">U38+PPadd</f>
        <v>#VALUE!</v>
      </c>
      <c r="C38" s="129" t="n">
        <f aca="false">V38+GPadd</f>
        <v>48.5644137931035</v>
      </c>
      <c r="D38" s="130" t="n">
        <v>2.05</v>
      </c>
      <c r="E38" s="131" t="n">
        <f aca="false">X38</f>
        <v>0.071457974624033</v>
      </c>
      <c r="F38" s="132" t="n">
        <v>31</v>
      </c>
      <c r="G38" s="104" t="e">
        <f aca="false">fstrike(OverStart,FirstMonthOver,FrequencyOver,F38,strike_range)</f>
        <v>#VALUE!</v>
      </c>
      <c r="H38" s="133" t="n">
        <f aca="false">F38</f>
        <v>31</v>
      </c>
      <c r="I38" s="126" t="n">
        <v>1758.22910371611</v>
      </c>
      <c r="L38" s="101" t="n">
        <f aca="false">(A38-Calculation!$C$4)/365.25</f>
        <v>2.49965776865161</v>
      </c>
      <c r="N38" s="134" t="n">
        <f aca="false">A38</f>
        <v>37530</v>
      </c>
      <c r="O38" s="26" t="e">
        <f aca="false">AH38*(1+PvolMult)</f>
        <v>#VALUE!</v>
      </c>
      <c r="P38" s="135" t="n">
        <f aca="false">AI38*(1+GvolMult)</f>
        <v>0.221</v>
      </c>
      <c r="Q38" s="144"/>
      <c r="T38" s="137" t="n">
        <f aca="false">DATE(YEAR(T37),MONTH(T37)+1,1)</f>
        <v>37530</v>
      </c>
      <c r="U38" s="128" t="e">
        <f aca="false">fprice(T38,forward_range)</f>
        <v>#VALUE!</v>
      </c>
      <c r="V38" s="138" t="n">
        <v>48.5644137931035</v>
      </c>
      <c r="W38" s="130" t="n">
        <v>2.05</v>
      </c>
      <c r="X38" s="139" t="n">
        <f aca="false">VLOOKUP(T38,IR!$C$6:$D$365,2)</f>
        <v>0.071457974624033</v>
      </c>
      <c r="Y38" s="140" t="n">
        <v>42095</v>
      </c>
      <c r="Z38" s="104" t="n">
        <v>55474.5146567406</v>
      </c>
      <c r="AA38" s="140" t="n">
        <v>42095</v>
      </c>
      <c r="AB38" s="126" t="n">
        <v>1758.22910371611</v>
      </c>
      <c r="AC38" s="141"/>
      <c r="AD38" s="141"/>
      <c r="AE38" s="120" t="n">
        <f aca="false">(T38-Calculation!$C$4)/365.25</f>
        <v>2.49965776865161</v>
      </c>
      <c r="AF38" s="119"/>
      <c r="AG38" s="142" t="n">
        <f aca="false">T38</f>
        <v>37530</v>
      </c>
      <c r="AH38" s="26" t="e">
        <f aca="false">fvol(AG38,volRange)</f>
        <v>#VALUE!</v>
      </c>
      <c r="AI38" s="143" t="n">
        <v>0.221</v>
      </c>
      <c r="AK38" s="26" t="e">
        <f aca="false">fvol(AJ38,volRange)</f>
        <v>#VALUE!</v>
      </c>
      <c r="AL38" s="143" t="n">
        <v>0.221</v>
      </c>
      <c r="AO38" s="128" t="n">
        <v>25.5</v>
      </c>
      <c r="AP38" s="138" t="e">
        <f aca="false">B38-AO38</f>
        <v>#VALUE!</v>
      </c>
      <c r="AT38" s="97" t="n">
        <f aca="false">C38/9.6</f>
        <v>5.05879310344828</v>
      </c>
    </row>
    <row r="39" customFormat="false" ht="12.75" hidden="false" customHeight="false" outlineLevel="0" collapsed="false">
      <c r="A39" s="127" t="n">
        <f aca="false">T39</f>
        <v>37561</v>
      </c>
      <c r="B39" s="128" t="e">
        <f aca="false">U39+PPadd</f>
        <v>#VALUE!</v>
      </c>
      <c r="C39" s="129" t="n">
        <f aca="false">V39+GPadd</f>
        <v>49.2463448275862</v>
      </c>
      <c r="D39" s="130" t="n">
        <v>2.05</v>
      </c>
      <c r="E39" s="131" t="n">
        <f aca="false">X39</f>
        <v>0.071541304921423</v>
      </c>
      <c r="F39" s="132" t="n">
        <v>32</v>
      </c>
      <c r="G39" s="104" t="e">
        <f aca="false">fstrike(OverStart,FirstMonthOver,FrequencyOver,F39,strike_range)</f>
        <v>#VALUE!</v>
      </c>
      <c r="H39" s="133" t="n">
        <f aca="false">F39</f>
        <v>32</v>
      </c>
      <c r="I39" s="126" t="n">
        <v>1758.22910371611</v>
      </c>
      <c r="L39" s="101" t="n">
        <f aca="false">(A39-Calculation!$C$4)/365.25</f>
        <v>2.5845311430527</v>
      </c>
      <c r="N39" s="134" t="n">
        <f aca="false">A39</f>
        <v>37561</v>
      </c>
      <c r="O39" s="26" t="e">
        <f aca="false">AH39*(1+PvolMult)</f>
        <v>#VALUE!</v>
      </c>
      <c r="P39" s="135" t="n">
        <f aca="false">AI39*(1+GvolMult)</f>
        <v>0.22</v>
      </c>
      <c r="Q39" s="144"/>
      <c r="T39" s="137" t="n">
        <f aca="false">DATE(YEAR(T38),MONTH(T38)+1,1)</f>
        <v>37561</v>
      </c>
      <c r="U39" s="128" t="e">
        <f aca="false">fprice(T39,forward_range)</f>
        <v>#VALUE!</v>
      </c>
      <c r="V39" s="138" t="n">
        <v>49.2463448275862</v>
      </c>
      <c r="W39" s="130" t="n">
        <v>2.05</v>
      </c>
      <c r="X39" s="139" t="n">
        <f aca="false">VLOOKUP(T39,IR!$C$6:$D$365,2)</f>
        <v>0.071541304921423</v>
      </c>
      <c r="Y39" s="140" t="n">
        <v>42278</v>
      </c>
      <c r="Z39" s="104" t="n">
        <v>51552.1795172836</v>
      </c>
      <c r="AA39" s="140" t="n">
        <v>42278</v>
      </c>
      <c r="AB39" s="126" t="n">
        <v>1758.22910371611</v>
      </c>
      <c r="AC39" s="141"/>
      <c r="AD39" s="141"/>
      <c r="AE39" s="120" t="n">
        <f aca="false">(T39-Calculation!$C$4)/365.25</f>
        <v>2.5845311430527</v>
      </c>
      <c r="AF39" s="119"/>
      <c r="AG39" s="142" t="n">
        <f aca="false">T39</f>
        <v>37561</v>
      </c>
      <c r="AH39" s="26" t="e">
        <f aca="false">fvol(AG39,volRange)</f>
        <v>#VALUE!</v>
      </c>
      <c r="AI39" s="143" t="n">
        <v>0.22</v>
      </c>
      <c r="AK39" s="26" t="e">
        <f aca="false">fvol(AJ39,volRange)</f>
        <v>#VALUE!</v>
      </c>
      <c r="AL39" s="143" t="n">
        <v>0.22</v>
      </c>
      <c r="AO39" s="128" t="n">
        <v>25.75</v>
      </c>
      <c r="AP39" s="138" t="e">
        <f aca="false">B39-AO39</f>
        <v>#VALUE!</v>
      </c>
      <c r="AT39" s="97" t="n">
        <f aca="false">C39/9.6</f>
        <v>5.1298275862069</v>
      </c>
    </row>
    <row r="40" customFormat="false" ht="12.75" hidden="false" customHeight="false" outlineLevel="0" collapsed="false">
      <c r="A40" s="127" t="n">
        <f aca="false">T40</f>
        <v>37591</v>
      </c>
      <c r="B40" s="128" t="e">
        <f aca="false">U40+PPadd</f>
        <v>#VALUE!</v>
      </c>
      <c r="C40" s="129" t="n">
        <f aca="false">V40+GPadd</f>
        <v>49.5939310344828</v>
      </c>
      <c r="D40" s="130" t="n">
        <v>2.05</v>
      </c>
      <c r="E40" s="131" t="n">
        <f aca="false">X40</f>
        <v>0.071621947146886</v>
      </c>
      <c r="F40" s="132" t="n">
        <v>33</v>
      </c>
      <c r="G40" s="104" t="e">
        <f aca="false">fstrike(OverStart,FirstMonthOver,FrequencyOver,F40,strike_range)</f>
        <v>#VALUE!</v>
      </c>
      <c r="H40" s="133" t="n">
        <f aca="false">F40</f>
        <v>33</v>
      </c>
      <c r="I40" s="126" t="n">
        <v>1814.32489734709</v>
      </c>
      <c r="L40" s="101" t="n">
        <f aca="false">(A40-Calculation!$C$4)/365.25</f>
        <v>2.66666666666667</v>
      </c>
      <c r="N40" s="134" t="n">
        <f aca="false">A40</f>
        <v>37591</v>
      </c>
      <c r="O40" s="26" t="e">
        <f aca="false">AH40*(1+PvolMult)</f>
        <v>#VALUE!</v>
      </c>
      <c r="P40" s="135" t="n">
        <f aca="false">AI40*(1+GvolMult)</f>
        <v>0.218</v>
      </c>
      <c r="Q40" s="144"/>
      <c r="T40" s="137" t="n">
        <f aca="false">DATE(YEAR(T39),MONTH(T39)+1,1)</f>
        <v>37591</v>
      </c>
      <c r="U40" s="128" t="e">
        <f aca="false">fprice(T40,forward_range)</f>
        <v>#VALUE!</v>
      </c>
      <c r="V40" s="138" t="n">
        <v>49.5939310344828</v>
      </c>
      <c r="W40" s="130" t="n">
        <v>2.05</v>
      </c>
      <c r="X40" s="139" t="n">
        <f aca="false">VLOOKUP(T40,IR!$C$6:$D$365,2)</f>
        <v>0.071621947146886</v>
      </c>
      <c r="Y40" s="140" t="n">
        <v>42461</v>
      </c>
      <c r="Z40" s="104" t="n">
        <v>47436.3356721286</v>
      </c>
      <c r="AA40" s="140" t="n">
        <v>42461</v>
      </c>
      <c r="AB40" s="126" t="n">
        <v>1814.32489734709</v>
      </c>
      <c r="AC40" s="141"/>
      <c r="AD40" s="141"/>
      <c r="AE40" s="120" t="n">
        <f aca="false">(T40-Calculation!$C$4)/365.25</f>
        <v>2.66666666666667</v>
      </c>
      <c r="AF40" s="119"/>
      <c r="AG40" s="142" t="n">
        <f aca="false">T40</f>
        <v>37591</v>
      </c>
      <c r="AH40" s="26" t="e">
        <f aca="false">fvol(AG40,volRange)</f>
        <v>#VALUE!</v>
      </c>
      <c r="AI40" s="143" t="n">
        <v>0.218</v>
      </c>
      <c r="AK40" s="26" t="e">
        <f aca="false">fvol(AJ40,volRange)</f>
        <v>#VALUE!</v>
      </c>
      <c r="AL40" s="143" t="n">
        <v>0.218</v>
      </c>
      <c r="AO40" s="128" t="n">
        <v>26.75</v>
      </c>
      <c r="AP40" s="138" t="e">
        <f aca="false">B40-AO40</f>
        <v>#VALUE!</v>
      </c>
      <c r="AT40" s="97" t="n">
        <f aca="false">C40/9.6</f>
        <v>5.16603448275862</v>
      </c>
    </row>
    <row r="41" customFormat="false" ht="12.75" hidden="false" customHeight="false" outlineLevel="0" collapsed="false">
      <c r="A41" s="127" t="n">
        <f aca="false">T41</f>
        <v>37622</v>
      </c>
      <c r="B41" s="128" t="e">
        <f aca="false">U41+PPadd</f>
        <v>#VALUE!</v>
      </c>
      <c r="C41" s="129" t="n">
        <f aca="false">V41+GPadd</f>
        <v>48.6339310344828</v>
      </c>
      <c r="D41" s="130" t="n">
        <v>2.05</v>
      </c>
      <c r="E41" s="131" t="n">
        <f aca="false">X41</f>
        <v>0.071705657368102</v>
      </c>
      <c r="F41" s="132" t="n">
        <v>34</v>
      </c>
      <c r="G41" s="104" t="e">
        <f aca="false">fstrike(OverStart,FirstMonthOver,FrequencyOver,F41,strike_range)</f>
        <v>#VALUE!</v>
      </c>
      <c r="H41" s="133" t="n">
        <f aca="false">F41</f>
        <v>34</v>
      </c>
      <c r="I41" s="126" t="n">
        <v>1814.32489734709</v>
      </c>
      <c r="L41" s="101" t="n">
        <f aca="false">(A41-Calculation!$C$4)/365.25</f>
        <v>2.75154004106776</v>
      </c>
      <c r="N41" s="134" t="n">
        <f aca="false">A41</f>
        <v>37622</v>
      </c>
      <c r="O41" s="26" t="e">
        <f aca="false">AH41*(1+PvolMult)</f>
        <v>#VALUE!</v>
      </c>
      <c r="P41" s="135" t="n">
        <f aca="false">AI41*(1+GvolMult)</f>
        <v>0.216</v>
      </c>
      <c r="Q41" s="144"/>
      <c r="T41" s="137" t="n">
        <f aca="false">DATE(YEAR(T40),MONTH(T40)+1,1)</f>
        <v>37622</v>
      </c>
      <c r="U41" s="128" t="e">
        <f aca="false">fprice(T41,forward_range)</f>
        <v>#VALUE!</v>
      </c>
      <c r="V41" s="138" t="n">
        <v>48.6339310344828</v>
      </c>
      <c r="W41" s="130" t="n">
        <v>2.05</v>
      </c>
      <c r="X41" s="139" t="n">
        <f aca="false">VLOOKUP(T41,IR!$C$6:$D$365,2)</f>
        <v>0.071705657368102</v>
      </c>
      <c r="Y41" s="140" t="n">
        <v>42644</v>
      </c>
      <c r="Z41" s="104" t="n">
        <v>43117.7060821015</v>
      </c>
      <c r="AA41" s="140" t="n">
        <v>42644</v>
      </c>
      <c r="AB41" s="126" t="n">
        <v>1814.32489734709</v>
      </c>
      <c r="AC41" s="141"/>
      <c r="AD41" s="141"/>
      <c r="AE41" s="120" t="n">
        <f aca="false">(T41-Calculation!$C$4)/365.25</f>
        <v>2.75154004106776</v>
      </c>
      <c r="AF41" s="119"/>
      <c r="AG41" s="142" t="n">
        <f aca="false">T41</f>
        <v>37622</v>
      </c>
      <c r="AH41" s="26" t="e">
        <f aca="false">fvol(AG41,volRange)</f>
        <v>#VALUE!</v>
      </c>
      <c r="AI41" s="143" t="n">
        <v>0.216</v>
      </c>
      <c r="AK41" s="26" t="e">
        <f aca="false">fvol(AJ41,volRange)</f>
        <v>#VALUE!</v>
      </c>
      <c r="AL41" s="143" t="n">
        <v>0.216</v>
      </c>
      <c r="AO41" s="128" t="n">
        <v>33.3</v>
      </c>
      <c r="AP41" s="138" t="e">
        <f aca="false">B41-AO41</f>
        <v>#VALUE!</v>
      </c>
      <c r="AT41" s="97" t="n">
        <f aca="false">C41/9.6</f>
        <v>5.06603448275862</v>
      </c>
    </row>
    <row r="42" customFormat="false" ht="12.75" hidden="false" customHeight="false" outlineLevel="0" collapsed="false">
      <c r="A42" s="127" t="n">
        <f aca="false">T42</f>
        <v>37653</v>
      </c>
      <c r="B42" s="128" t="e">
        <f aca="false">U42+PPadd</f>
        <v>#VALUE!</v>
      </c>
      <c r="C42" s="129" t="n">
        <f aca="false">V42+GPadd</f>
        <v>47.3412413793104</v>
      </c>
      <c r="D42" s="130" t="n">
        <v>2.05</v>
      </c>
      <c r="E42" s="131" t="n">
        <f aca="false">X42</f>
        <v>0.07178982892224</v>
      </c>
      <c r="F42" s="132" t="n">
        <v>35</v>
      </c>
      <c r="G42" s="104" t="e">
        <f aca="false">fstrike(OverStart,FirstMonthOver,FrequencyOver,F42,strike_range)</f>
        <v>#VALUE!</v>
      </c>
      <c r="H42" s="133" t="n">
        <f aca="false">F42</f>
        <v>35</v>
      </c>
      <c r="I42" s="126" t="n">
        <v>1855.94604312028</v>
      </c>
      <c r="L42" s="101" t="n">
        <f aca="false">(A42-Calculation!$C$4)/365.25</f>
        <v>2.83641341546886</v>
      </c>
      <c r="N42" s="134" t="n">
        <f aca="false">A42</f>
        <v>37653</v>
      </c>
      <c r="O42" s="26" t="e">
        <f aca="false">AH42*(1+PvolMult)</f>
        <v>#VALUE!</v>
      </c>
      <c r="P42" s="135" t="n">
        <f aca="false">AI42*(1+GvolMult)</f>
        <v>0.214</v>
      </c>
      <c r="Q42" s="144"/>
      <c r="T42" s="137" t="n">
        <f aca="false">DATE(YEAR(T41),MONTH(T41)+1,1)</f>
        <v>37653</v>
      </c>
      <c r="U42" s="128" t="e">
        <f aca="false">fprice(T42,forward_range)</f>
        <v>#VALUE!</v>
      </c>
      <c r="V42" s="138" t="n">
        <v>47.3412413793104</v>
      </c>
      <c r="W42" s="130" t="n">
        <v>2.05</v>
      </c>
      <c r="X42" s="139" t="n">
        <f aca="false">VLOOKUP(T42,IR!$C$6:$D$365,2)</f>
        <v>0.07178982892224</v>
      </c>
      <c r="Y42" s="140" t="n">
        <v>42826</v>
      </c>
      <c r="Z42" s="104" t="n">
        <v>38586.5802037413</v>
      </c>
      <c r="AA42" s="140" t="n">
        <v>42826</v>
      </c>
      <c r="AB42" s="126" t="n">
        <v>1855.94604312028</v>
      </c>
      <c r="AC42" s="141"/>
      <c r="AD42" s="141"/>
      <c r="AE42" s="120" t="n">
        <f aca="false">(T42-Calculation!$C$4)/365.25</f>
        <v>2.83641341546886</v>
      </c>
      <c r="AF42" s="119"/>
      <c r="AG42" s="142" t="n">
        <f aca="false">T42</f>
        <v>37653</v>
      </c>
      <c r="AH42" s="26" t="e">
        <f aca="false">fvol(AG42,volRange)</f>
        <v>#VALUE!</v>
      </c>
      <c r="AI42" s="143" t="n">
        <v>0.214</v>
      </c>
      <c r="AK42" s="26" t="e">
        <f aca="false">fvol(AJ42,volRange)</f>
        <v>#VALUE!</v>
      </c>
      <c r="AL42" s="143" t="n">
        <v>0.214</v>
      </c>
      <c r="AO42" s="128" t="n">
        <v>33.3</v>
      </c>
      <c r="AP42" s="138" t="e">
        <f aca="false">B42-AO42</f>
        <v>#VALUE!</v>
      </c>
      <c r="AT42" s="97" t="n">
        <f aca="false">C42/9.6</f>
        <v>4.93137931034483</v>
      </c>
    </row>
    <row r="43" customFormat="false" ht="12.75" hidden="false" customHeight="false" outlineLevel="0" collapsed="false">
      <c r="A43" s="127" t="n">
        <f aca="false">T43</f>
        <v>37681</v>
      </c>
      <c r="B43" s="128" t="e">
        <f aca="false">U43+PPadd</f>
        <v>#VALUE!</v>
      </c>
      <c r="C43" s="129" t="n">
        <f aca="false">V43+GPadd</f>
        <v>46.1379310344828</v>
      </c>
      <c r="D43" s="130" t="n">
        <v>2.05</v>
      </c>
      <c r="E43" s="131" t="n">
        <f aca="false">X43</f>
        <v>0.071865854844118</v>
      </c>
      <c r="F43" s="132" t="n">
        <v>36</v>
      </c>
      <c r="G43" s="104" t="e">
        <f aca="false">fstrike(OverStart,FirstMonthOver,FrequencyOver,F43,strike_range)</f>
        <v>#VALUE!</v>
      </c>
      <c r="H43" s="133" t="n">
        <f aca="false">F43</f>
        <v>36</v>
      </c>
      <c r="I43" s="126" t="n">
        <v>1855.94604312028</v>
      </c>
      <c r="L43" s="101" t="n">
        <f aca="false">(A43-Calculation!$C$4)/365.25</f>
        <v>2.91307323750856</v>
      </c>
      <c r="N43" s="134" t="n">
        <f aca="false">A43</f>
        <v>37681</v>
      </c>
      <c r="O43" s="26" t="e">
        <f aca="false">AH43*(1+PvolMult)</f>
        <v>#VALUE!</v>
      </c>
      <c r="P43" s="135" t="n">
        <f aca="false">AI43*(1+GvolMult)</f>
        <v>0.214</v>
      </c>
      <c r="Q43" s="144"/>
      <c r="T43" s="137" t="n">
        <f aca="false">DATE(YEAR(T42),MONTH(T42)+1,1)</f>
        <v>37681</v>
      </c>
      <c r="U43" s="128" t="e">
        <f aca="false">fprice(T43,forward_range)</f>
        <v>#VALUE!</v>
      </c>
      <c r="V43" s="138" t="n">
        <v>46.1379310344828</v>
      </c>
      <c r="W43" s="130" t="n">
        <v>2.05</v>
      </c>
      <c r="X43" s="139" t="n">
        <f aca="false">VLOOKUP(T43,IR!$C$6:$D$365,2)</f>
        <v>0.071865854844118</v>
      </c>
      <c r="Y43" s="140" t="n">
        <v>43009</v>
      </c>
      <c r="Z43" s="104" t="n">
        <v>33832.7754031725</v>
      </c>
      <c r="AA43" s="140" t="n">
        <v>43009</v>
      </c>
      <c r="AB43" s="126" t="n">
        <v>1855.94604312028</v>
      </c>
      <c r="AC43" s="141"/>
      <c r="AD43" s="141"/>
      <c r="AE43" s="120" t="n">
        <f aca="false">(T43-Calculation!$C$4)/365.25</f>
        <v>2.91307323750856</v>
      </c>
      <c r="AF43" s="119"/>
      <c r="AG43" s="142" t="n">
        <f aca="false">T43</f>
        <v>37681</v>
      </c>
      <c r="AH43" s="26" t="e">
        <f aca="false">fvol(AG43,volRange)</f>
        <v>#VALUE!</v>
      </c>
      <c r="AI43" s="143" t="n">
        <v>0.214</v>
      </c>
      <c r="AK43" s="26" t="e">
        <f aca="false">fvol(AJ43,volRange)</f>
        <v>#VALUE!</v>
      </c>
      <c r="AL43" s="143" t="n">
        <v>0.214</v>
      </c>
      <c r="AO43" s="128" t="n">
        <v>25.675</v>
      </c>
      <c r="AP43" s="138" t="e">
        <f aca="false">B43-AO43</f>
        <v>#VALUE!</v>
      </c>
      <c r="AT43" s="97" t="n">
        <f aca="false">C43/9.6</f>
        <v>4.80603448275862</v>
      </c>
    </row>
    <row r="44" customFormat="false" ht="12.75" hidden="false" customHeight="false" outlineLevel="0" collapsed="false">
      <c r="A44" s="127" t="n">
        <f aca="false">T44</f>
        <v>37712</v>
      </c>
      <c r="B44" s="128" t="e">
        <f aca="false">U44+PPadd</f>
        <v>#VALUE!</v>
      </c>
      <c r="C44" s="129" t="n">
        <f aca="false">V44+GPadd</f>
        <v>45.0190344827586</v>
      </c>
      <c r="D44" s="130" t="n">
        <v>2.05</v>
      </c>
      <c r="E44" s="131" t="n">
        <f aca="false">X44</f>
        <v>0.071936939567532</v>
      </c>
      <c r="F44" s="132" t="n">
        <v>37</v>
      </c>
      <c r="G44" s="104" t="e">
        <f aca="false">fstrike(OverStart,FirstMonthOver,FrequencyOver,F44,strike_range)</f>
        <v>#VALUE!</v>
      </c>
      <c r="H44" s="133" t="n">
        <f aca="false">F44</f>
        <v>37</v>
      </c>
      <c r="I44" s="126" t="n">
        <v>1903.25729323439</v>
      </c>
      <c r="L44" s="101" t="n">
        <f aca="false">(A44-Calculation!$C$4)/365.25</f>
        <v>2.99794661190965</v>
      </c>
      <c r="N44" s="134" t="n">
        <f aca="false">A44</f>
        <v>37712</v>
      </c>
      <c r="O44" s="26" t="e">
        <f aca="false">AH44*(1+PvolMult)</f>
        <v>#VALUE!</v>
      </c>
      <c r="P44" s="135" t="n">
        <f aca="false">AI44*(1+GvolMult)</f>
        <v>0.212</v>
      </c>
      <c r="Q44" s="144"/>
      <c r="T44" s="137" t="n">
        <f aca="false">DATE(YEAR(T43),MONTH(T43)+1,1)</f>
        <v>37712</v>
      </c>
      <c r="U44" s="128" t="e">
        <f aca="false">fprice(T44,forward_range)</f>
        <v>#VALUE!</v>
      </c>
      <c r="V44" s="138" t="n">
        <v>45.0190344827586</v>
      </c>
      <c r="W44" s="130" t="n">
        <v>2.05</v>
      </c>
      <c r="X44" s="139" t="n">
        <f aca="false">VLOOKUP(T44,IR!$C$6:$D$365,2)</f>
        <v>0.071936939567532</v>
      </c>
      <c r="Y44" s="140" t="n">
        <v>43191</v>
      </c>
      <c r="Z44" s="104" t="n">
        <v>28845.6383836964</v>
      </c>
      <c r="AA44" s="140" t="n">
        <v>43191</v>
      </c>
      <c r="AB44" s="126" t="n">
        <v>1903.25729323439</v>
      </c>
      <c r="AC44" s="141"/>
      <c r="AD44" s="141"/>
      <c r="AE44" s="120" t="n">
        <f aca="false">(T44-Calculation!$C$4)/365.25</f>
        <v>2.99794661190965</v>
      </c>
      <c r="AF44" s="119"/>
      <c r="AG44" s="142" t="n">
        <f aca="false">T44</f>
        <v>37712</v>
      </c>
      <c r="AH44" s="26" t="e">
        <f aca="false">fvol(AG44,volRange)</f>
        <v>#VALUE!</v>
      </c>
      <c r="AI44" s="143" t="n">
        <v>0.212</v>
      </c>
      <c r="AK44" s="26" t="e">
        <f aca="false">fvol(AJ44,volRange)</f>
        <v>#VALUE!</v>
      </c>
      <c r="AL44" s="143" t="n">
        <v>0.212</v>
      </c>
      <c r="AO44" s="128" t="n">
        <v>25.9</v>
      </c>
      <c r="AP44" s="138" t="e">
        <f aca="false">B44-AO44</f>
        <v>#VALUE!</v>
      </c>
      <c r="AT44" s="97" t="n">
        <f aca="false">C44/9.6</f>
        <v>4.68948275862069</v>
      </c>
    </row>
    <row r="45" customFormat="false" ht="12.75" hidden="false" customHeight="false" outlineLevel="0" collapsed="false">
      <c r="A45" s="127" t="n">
        <f aca="false">T45</f>
        <v>37742</v>
      </c>
      <c r="B45" s="128" t="e">
        <f aca="false">U45+PPadd</f>
        <v>#VALUE!</v>
      </c>
      <c r="C45" s="129" t="n">
        <f aca="false">V45+GPadd</f>
        <v>44.1914482758621</v>
      </c>
      <c r="D45" s="130" t="n">
        <v>2.05</v>
      </c>
      <c r="E45" s="131" t="n">
        <f aca="false">X45</f>
        <v>0.071988729468873</v>
      </c>
      <c r="F45" s="132" t="n">
        <v>38</v>
      </c>
      <c r="G45" s="104" t="e">
        <f aca="false">fstrike(OverStart,FirstMonthOver,FrequencyOver,F45,strike_range)</f>
        <v>#VALUE!</v>
      </c>
      <c r="H45" s="133" t="n">
        <f aca="false">F45</f>
        <v>38</v>
      </c>
      <c r="I45" s="126" t="n">
        <v>1903.25729323439</v>
      </c>
      <c r="L45" s="101" t="n">
        <f aca="false">(A45-Calculation!$C$4)/365.25</f>
        <v>3.08008213552361</v>
      </c>
      <c r="N45" s="134" t="n">
        <f aca="false">A45</f>
        <v>37742</v>
      </c>
      <c r="O45" s="26" t="e">
        <f aca="false">AH45*(1+PvolMult)</f>
        <v>#VALUE!</v>
      </c>
      <c r="P45" s="135" t="n">
        <f aca="false">AI45*(1+GvolMult)</f>
        <v>0.211</v>
      </c>
      <c r="Q45" s="144"/>
      <c r="T45" s="137" t="n">
        <f aca="false">DATE(YEAR(T44),MONTH(T44)+1,1)</f>
        <v>37742</v>
      </c>
      <c r="U45" s="128" t="e">
        <f aca="false">fprice(T45,forward_range)</f>
        <v>#VALUE!</v>
      </c>
      <c r="V45" s="138" t="n">
        <v>44.1914482758621</v>
      </c>
      <c r="W45" s="130" t="n">
        <v>2.05</v>
      </c>
      <c r="X45" s="139" t="n">
        <f aca="false">VLOOKUP(T45,IR!$C$6:$D$365,2)</f>
        <v>0.071988729468873</v>
      </c>
      <c r="Y45" s="140" t="n">
        <v>43374</v>
      </c>
      <c r="Z45" s="104" t="n">
        <v>23614.002155618</v>
      </c>
      <c r="AA45" s="140" t="n">
        <v>43374</v>
      </c>
      <c r="AB45" s="126" t="n">
        <v>1903.25729323439</v>
      </c>
      <c r="AC45" s="141"/>
      <c r="AD45" s="141"/>
      <c r="AE45" s="120" t="n">
        <f aca="false">(T45-Calculation!$C$4)/365.25</f>
        <v>3.08008213552361</v>
      </c>
      <c r="AF45" s="119"/>
      <c r="AG45" s="142" t="n">
        <f aca="false">T45</f>
        <v>37742</v>
      </c>
      <c r="AH45" s="26" t="e">
        <f aca="false">fvol(AG45,volRange)</f>
        <v>#VALUE!</v>
      </c>
      <c r="AI45" s="143" t="n">
        <v>0.211</v>
      </c>
      <c r="AK45" s="26" t="e">
        <f aca="false">fvol(AJ45,volRange)</f>
        <v>#VALUE!</v>
      </c>
      <c r="AL45" s="143" t="n">
        <v>0.211</v>
      </c>
      <c r="AO45" s="128" t="n">
        <v>30.7</v>
      </c>
      <c r="AP45" s="138" t="e">
        <f aca="false">B45-AO45</f>
        <v>#VALUE!</v>
      </c>
      <c r="AT45" s="97" t="n">
        <f aca="false">C45/9.6</f>
        <v>4.60327586206897</v>
      </c>
    </row>
    <row r="46" customFormat="false" ht="12.75" hidden="false" customHeight="false" outlineLevel="0" collapsed="false">
      <c r="A46" s="127" t="n">
        <f aca="false">T46</f>
        <v>37773</v>
      </c>
      <c r="B46" s="128" t="e">
        <f aca="false">U46+PPadd</f>
        <v>#VALUE!</v>
      </c>
      <c r="C46" s="129" t="n">
        <f aca="false">V46+GPadd</f>
        <v>44.2262068965517</v>
      </c>
      <c r="D46" s="130" t="n">
        <v>2.05</v>
      </c>
      <c r="E46" s="131" t="n">
        <f aca="false">X46</f>
        <v>0.072042245701188</v>
      </c>
      <c r="F46" s="132" t="n">
        <v>39</v>
      </c>
      <c r="G46" s="104" t="e">
        <f aca="false">fstrike(OverStart,FirstMonthOver,FrequencyOver,F46,strike_range)</f>
        <v>#VALUE!</v>
      </c>
      <c r="H46" s="133" t="n">
        <f aca="false">F46</f>
        <v>39</v>
      </c>
      <c r="I46" s="126" t="n">
        <v>1919.47906836522</v>
      </c>
      <c r="L46" s="101" t="n">
        <f aca="false">(A46-Calculation!$C$4)/365.25</f>
        <v>3.16495550992471</v>
      </c>
      <c r="N46" s="134" t="n">
        <f aca="false">A46</f>
        <v>37773</v>
      </c>
      <c r="O46" s="26" t="e">
        <f aca="false">AH46*(1+PvolMult)</f>
        <v>#VALUE!</v>
      </c>
      <c r="P46" s="135" t="n">
        <f aca="false">AI46*(1+GvolMult)</f>
        <v>0.21</v>
      </c>
      <c r="Q46" s="144"/>
      <c r="T46" s="137" t="n">
        <f aca="false">DATE(YEAR(T45),MONTH(T45)+1,1)</f>
        <v>37773</v>
      </c>
      <c r="U46" s="128" t="e">
        <f aca="false">fprice(T46,forward_range)</f>
        <v>#VALUE!</v>
      </c>
      <c r="V46" s="138" t="n">
        <v>44.2262068965517</v>
      </c>
      <c r="W46" s="130" t="n">
        <v>2.05</v>
      </c>
      <c r="X46" s="139" t="n">
        <f aca="false">VLOOKUP(T46,IR!$C$6:$D$365,2)</f>
        <v>0.072042245701188</v>
      </c>
      <c r="Y46" s="140" t="n">
        <v>43556</v>
      </c>
      <c r="Z46" s="104" t="n">
        <v>18126.1804639761</v>
      </c>
      <c r="AA46" s="140" t="n">
        <v>43556</v>
      </c>
      <c r="AB46" s="126" t="n">
        <v>1919.47906836522</v>
      </c>
      <c r="AC46" s="141"/>
      <c r="AD46" s="141"/>
      <c r="AE46" s="120" t="n">
        <f aca="false">(T46-Calculation!$C$4)/365.25</f>
        <v>3.16495550992471</v>
      </c>
      <c r="AF46" s="119"/>
      <c r="AG46" s="142" t="n">
        <f aca="false">T46</f>
        <v>37773</v>
      </c>
      <c r="AH46" s="26" t="e">
        <f aca="false">fvol(AG46,volRange)</f>
        <v>#VALUE!</v>
      </c>
      <c r="AI46" s="143" t="n">
        <v>0.21</v>
      </c>
      <c r="AK46" s="26" t="e">
        <f aca="false">fvol(AJ46,volRange)</f>
        <v>#VALUE!</v>
      </c>
      <c r="AL46" s="143" t="n">
        <v>0.21</v>
      </c>
      <c r="AO46" s="128" t="n">
        <v>53.625</v>
      </c>
      <c r="AP46" s="138" t="e">
        <f aca="false">B46-AO46</f>
        <v>#VALUE!</v>
      </c>
      <c r="AT46" s="97" t="n">
        <f aca="false">C46/9.6</f>
        <v>4.60689655172414</v>
      </c>
    </row>
    <row r="47" customFormat="false" ht="12.75" hidden="false" customHeight="false" outlineLevel="0" collapsed="false">
      <c r="A47" s="127" t="n">
        <f aca="false">T47</f>
        <v>37803</v>
      </c>
      <c r="B47" s="128" t="e">
        <f aca="false">U47+PPadd</f>
        <v>#VALUE!</v>
      </c>
      <c r="C47" s="129" t="n">
        <f aca="false">V47+GPadd</f>
        <v>44.6433103448276</v>
      </c>
      <c r="D47" s="130" t="n">
        <v>2.05</v>
      </c>
      <c r="E47" s="131" t="n">
        <f aca="false">X47</f>
        <v>0.072091666496227</v>
      </c>
      <c r="F47" s="132" t="n">
        <v>40</v>
      </c>
      <c r="G47" s="104" t="e">
        <f aca="false">fstrike(OverStart,FirstMonthOver,FrequencyOver,F47,strike_range)</f>
        <v>#VALUE!</v>
      </c>
      <c r="H47" s="133" t="n">
        <f aca="false">F47</f>
        <v>40</v>
      </c>
      <c r="I47" s="126" t="n">
        <v>1919.47906836522</v>
      </c>
      <c r="L47" s="101" t="n">
        <f aca="false">(A47-Calculation!$C$4)/365.25</f>
        <v>3.24709103353867</v>
      </c>
      <c r="N47" s="134" t="n">
        <f aca="false">A47</f>
        <v>37803</v>
      </c>
      <c r="O47" s="26" t="e">
        <f aca="false">AH47*(1+PvolMult)</f>
        <v>#VALUE!</v>
      </c>
      <c r="P47" s="135" t="n">
        <f aca="false">AI47*(1+GvolMult)</f>
        <v>0.209</v>
      </c>
      <c r="Q47" s="144"/>
      <c r="T47" s="137" t="n">
        <f aca="false">DATE(YEAR(T46),MONTH(T46)+1,1)</f>
        <v>37803</v>
      </c>
      <c r="U47" s="128" t="e">
        <f aca="false">fprice(T47,forward_range)</f>
        <v>#VALUE!</v>
      </c>
      <c r="V47" s="138" t="n">
        <v>44.6433103448276</v>
      </c>
      <c r="W47" s="130" t="n">
        <v>2.05</v>
      </c>
      <c r="X47" s="139" t="n">
        <f aca="false">VLOOKUP(T47,IR!$C$6:$D$365,2)</f>
        <v>0.072091666496227</v>
      </c>
      <c r="Y47" s="140" t="n">
        <v>43739</v>
      </c>
      <c r="Z47" s="104" t="n">
        <v>12369.9278439109</v>
      </c>
      <c r="AA47" s="140" t="n">
        <v>43739</v>
      </c>
      <c r="AB47" s="126" t="n">
        <v>1919.47906836522</v>
      </c>
      <c r="AC47" s="141"/>
      <c r="AD47" s="141"/>
      <c r="AE47" s="120" t="n">
        <f aca="false">(T47-Calculation!$C$4)/365.25</f>
        <v>3.24709103353867</v>
      </c>
      <c r="AF47" s="119"/>
      <c r="AG47" s="142" t="n">
        <f aca="false">T47</f>
        <v>37803</v>
      </c>
      <c r="AH47" s="26" t="e">
        <f aca="false">fvol(AG47,volRange)</f>
        <v>#VALUE!</v>
      </c>
      <c r="AI47" s="143" t="n">
        <v>0.209</v>
      </c>
      <c r="AK47" s="26" t="e">
        <f aca="false">fvol(AJ47,volRange)</f>
        <v>#VALUE!</v>
      </c>
      <c r="AL47" s="143" t="n">
        <v>0.209</v>
      </c>
      <c r="AO47" s="128" t="n">
        <v>89.5</v>
      </c>
      <c r="AP47" s="138" t="e">
        <f aca="false">B47-AO47</f>
        <v>#VALUE!</v>
      </c>
      <c r="AT47" s="97" t="n">
        <f aca="false">C47/9.6</f>
        <v>4.65034482758621</v>
      </c>
    </row>
    <row r="48" customFormat="false" ht="12.75" hidden="false" customHeight="false" outlineLevel="0" collapsed="false">
      <c r="A48" s="127" t="n">
        <f aca="false">T48</f>
        <v>37834</v>
      </c>
      <c r="B48" s="128" t="e">
        <f aca="false">U48+PPadd</f>
        <v>#VALUE!</v>
      </c>
      <c r="C48" s="129" t="n">
        <f aca="false">V48+GPadd</f>
        <v>45.2143448275862</v>
      </c>
      <c r="D48" s="130" t="n">
        <v>2.05</v>
      </c>
      <c r="E48" s="131" t="n">
        <f aca="false">X48</f>
        <v>0.072139326327214</v>
      </c>
      <c r="F48" s="132" t="n">
        <v>41</v>
      </c>
      <c r="G48" s="104" t="e">
        <f aca="false">fstrike(OverStart,FirstMonthOver,FrequencyOver,F48,strike_range)</f>
        <v>#VALUE!</v>
      </c>
      <c r="H48" s="133" t="n">
        <f aca="false">F48</f>
        <v>41</v>
      </c>
      <c r="I48" s="126" t="n">
        <v>0</v>
      </c>
      <c r="L48" s="101" t="n">
        <f aca="false">(A48-Calculation!$C$4)/365.25</f>
        <v>3.33196440793977</v>
      </c>
      <c r="N48" s="134" t="n">
        <f aca="false">A48</f>
        <v>37834</v>
      </c>
      <c r="O48" s="26" t="e">
        <f aca="false">AH48*(1+PvolMult)</f>
        <v>#VALUE!</v>
      </c>
      <c r="P48" s="135" t="n">
        <f aca="false">AI48*(1+GvolMult)</f>
        <v>0.209</v>
      </c>
      <c r="Q48" s="144"/>
      <c r="T48" s="137" t="n">
        <f aca="false">DATE(YEAR(T47),MONTH(T47)+1,1)</f>
        <v>37834</v>
      </c>
      <c r="U48" s="128" t="e">
        <f aca="false">fprice(T48,forward_range)</f>
        <v>#VALUE!</v>
      </c>
      <c r="V48" s="138" t="n">
        <v>45.2143448275862</v>
      </c>
      <c r="W48" s="130" t="n">
        <v>2.05</v>
      </c>
      <c r="X48" s="139" t="n">
        <f aca="false">VLOOKUP(T48,IR!$C$6:$D$365,2)</f>
        <v>0.072139326327214</v>
      </c>
      <c r="Y48" s="140" t="n">
        <v>43922</v>
      </c>
      <c r="Z48" s="104" t="n">
        <v>6332.35876469477</v>
      </c>
      <c r="AA48" s="140" t="n">
        <v>43922</v>
      </c>
      <c r="AB48" s="126" t="n">
        <v>0</v>
      </c>
      <c r="AC48" s="141"/>
      <c r="AD48" s="141"/>
      <c r="AE48" s="120" t="n">
        <f aca="false">(T48-Calculation!$C$4)/365.25</f>
        <v>3.33196440793977</v>
      </c>
      <c r="AF48" s="119"/>
      <c r="AG48" s="142" t="n">
        <f aca="false">T48</f>
        <v>37834</v>
      </c>
      <c r="AH48" s="26" t="e">
        <f aca="false">fvol(AG48,volRange)</f>
        <v>#VALUE!</v>
      </c>
      <c r="AI48" s="143" t="n">
        <v>0.209</v>
      </c>
      <c r="AK48" s="26" t="e">
        <f aca="false">fvol(AJ48,volRange)</f>
        <v>#VALUE!</v>
      </c>
      <c r="AL48" s="143" t="n">
        <v>0.209</v>
      </c>
      <c r="AO48" s="128" t="n">
        <v>77</v>
      </c>
      <c r="AP48" s="138" t="e">
        <f aca="false">B48-AO48</f>
        <v>#VALUE!</v>
      </c>
      <c r="AT48" s="97" t="n">
        <f aca="false">C48/9.6</f>
        <v>4.7098275862069</v>
      </c>
    </row>
    <row r="49" customFormat="false" ht="12.75" hidden="false" customHeight="false" outlineLevel="0" collapsed="false">
      <c r="A49" s="127" t="n">
        <f aca="false">T49</f>
        <v>37865</v>
      </c>
      <c r="B49" s="128" t="e">
        <f aca="false">U49+PPadd</f>
        <v>#VALUE!</v>
      </c>
      <c r="C49" s="129" t="n">
        <f aca="false">V49+GPadd</f>
        <v>46.472275862069</v>
      </c>
      <c r="D49" s="130" t="n">
        <v>2.05</v>
      </c>
      <c r="E49" s="131" t="n">
        <f aca="false">X49</f>
        <v>0.072186986158951</v>
      </c>
      <c r="F49" s="132" t="n">
        <v>42</v>
      </c>
      <c r="G49" s="104" t="e">
        <f aca="false">fstrike(OverStart,FirstMonthOver,FrequencyOver,F49,strike_range)</f>
        <v>#VALUE!</v>
      </c>
      <c r="H49" s="133" t="n">
        <f aca="false">F49</f>
        <v>42</v>
      </c>
      <c r="I49" s="126" t="n">
        <v>0</v>
      </c>
      <c r="L49" s="101" t="n">
        <f aca="false">(A49-Calculation!$C$4)/365.25</f>
        <v>3.41683778234086</v>
      </c>
      <c r="N49" s="134" t="n">
        <f aca="false">A49</f>
        <v>37865</v>
      </c>
      <c r="O49" s="26" t="e">
        <f aca="false">AH49*(1+PvolMult)</f>
        <v>#VALUE!</v>
      </c>
      <c r="P49" s="135" t="n">
        <f aca="false">AI49*(1+GvolMult)</f>
        <v>0.208</v>
      </c>
      <c r="Q49" s="144"/>
      <c r="T49" s="137" t="n">
        <f aca="false">DATE(YEAR(T48),MONTH(T48)+1,1)</f>
        <v>37865</v>
      </c>
      <c r="U49" s="128" t="e">
        <f aca="false">fprice(T49,forward_range)</f>
        <v>#VALUE!</v>
      </c>
      <c r="V49" s="138" t="n">
        <v>46.472275862069</v>
      </c>
      <c r="W49" s="130" t="n">
        <v>2.05</v>
      </c>
      <c r="X49" s="139" t="n">
        <f aca="false">VLOOKUP(T49,IR!$C$6:$D$365,2)</f>
        <v>0.072186986158951</v>
      </c>
      <c r="Y49" s="140" t="n">
        <v>44105</v>
      </c>
      <c r="Z49" s="104" t="n">
        <v>1.33458524942398E-009</v>
      </c>
      <c r="AA49" s="140" t="n">
        <v>44105</v>
      </c>
      <c r="AB49" s="126" t="n">
        <v>0</v>
      </c>
      <c r="AC49" s="141"/>
      <c r="AD49" s="141"/>
      <c r="AE49" s="120" t="n">
        <f aca="false">(T49-Calculation!$C$4)/365.25</f>
        <v>3.41683778234086</v>
      </c>
      <c r="AF49" s="119"/>
      <c r="AG49" s="142" t="n">
        <f aca="false">T49</f>
        <v>37865</v>
      </c>
      <c r="AH49" s="26" t="e">
        <f aca="false">fvol(AG49,volRange)</f>
        <v>#VALUE!</v>
      </c>
      <c r="AI49" s="143" t="n">
        <v>0.208</v>
      </c>
      <c r="AK49" s="26" t="e">
        <f aca="false">fvol(AJ49,volRange)</f>
        <v>#VALUE!</v>
      </c>
      <c r="AL49" s="143" t="n">
        <v>0.208</v>
      </c>
      <c r="AO49" s="128" t="n">
        <v>33.25</v>
      </c>
      <c r="AP49" s="138" t="e">
        <f aca="false">B49-AO49</f>
        <v>#VALUE!</v>
      </c>
      <c r="AT49" s="97" t="n">
        <f aca="false">C49/9.6</f>
        <v>4.84086206896552</v>
      </c>
    </row>
    <row r="50" customFormat="false" ht="12.75" hidden="false" customHeight="false" outlineLevel="0" collapsed="false">
      <c r="A50" s="127" t="n">
        <f aca="false">T50</f>
        <v>37895</v>
      </c>
      <c r="B50" s="128" t="e">
        <f aca="false">U50+PPadd</f>
        <v>#VALUE!</v>
      </c>
      <c r="C50" s="129" t="n">
        <f aca="false">V50+GPadd</f>
        <v>47.2088275862069</v>
      </c>
      <c r="D50" s="130" t="n">
        <v>2.05</v>
      </c>
      <c r="E50" s="131" t="n">
        <f aca="false">X50</f>
        <v>0.072231252415314</v>
      </c>
      <c r="H50" s="147"/>
      <c r="I50" s="148"/>
      <c r="L50" s="101" t="n">
        <f aca="false">(A50-Calculation!$C$4)/365.25</f>
        <v>3.49897330595483</v>
      </c>
      <c r="N50" s="134" t="n">
        <f aca="false">A50</f>
        <v>37895</v>
      </c>
      <c r="O50" s="26" t="e">
        <f aca="false">AH50*(1+PvolMult)</f>
        <v>#VALUE!</v>
      </c>
      <c r="P50" s="135" t="n">
        <f aca="false">AI50*(1+GvolMult)</f>
        <v>0.207</v>
      </c>
      <c r="Q50" s="144"/>
      <c r="T50" s="137" t="n">
        <f aca="false">DATE(YEAR(T49),MONTH(T49)+1,1)</f>
        <v>37895</v>
      </c>
      <c r="U50" s="128" t="e">
        <f aca="false">fprice(T50,forward_range)</f>
        <v>#VALUE!</v>
      </c>
      <c r="V50" s="138" t="n">
        <v>47.2088275862069</v>
      </c>
      <c r="W50" s="130" t="n">
        <v>2.05</v>
      </c>
      <c r="X50" s="139" t="n">
        <f aca="false">VLOOKUP(T50,IR!$C$6:$D$365,2)</f>
        <v>0.072231252415314</v>
      </c>
      <c r="Y50" s="147"/>
      <c r="Z50" s="148"/>
      <c r="AA50" s="147"/>
      <c r="AB50" s="148"/>
      <c r="AC50" s="141"/>
      <c r="AD50" s="141"/>
      <c r="AE50" s="120" t="n">
        <f aca="false">(T50-Calculation!$C$4)/365.25</f>
        <v>3.49897330595483</v>
      </c>
      <c r="AF50" s="119"/>
      <c r="AG50" s="142" t="n">
        <f aca="false">T50</f>
        <v>37895</v>
      </c>
      <c r="AH50" s="26" t="e">
        <f aca="false">fvol(AG50,volRange)</f>
        <v>#VALUE!</v>
      </c>
      <c r="AI50" s="143" t="n">
        <v>0.207</v>
      </c>
      <c r="AK50" s="26" t="e">
        <f aca="false">fvol(AJ50,volRange)</f>
        <v>#VALUE!</v>
      </c>
      <c r="AL50" s="143" t="n">
        <v>0.207</v>
      </c>
      <c r="AO50" s="128" t="n">
        <v>25.5</v>
      </c>
      <c r="AP50" s="138" t="e">
        <f aca="false">B50-AO50</f>
        <v>#VALUE!</v>
      </c>
      <c r="AT50" s="97" t="n">
        <f aca="false">C50/9.6</f>
        <v>4.91758620689655</v>
      </c>
    </row>
    <row r="51" customFormat="false" ht="12.75" hidden="false" customHeight="false" outlineLevel="0" collapsed="false">
      <c r="A51" s="127" t="n">
        <f aca="false">T51</f>
        <v>37926</v>
      </c>
      <c r="B51" s="128" t="e">
        <f aca="false">U51+PPadd</f>
        <v>#VALUE!</v>
      </c>
      <c r="C51" s="129" t="n">
        <f aca="false">V51+GPadd</f>
        <v>47.9735172413793</v>
      </c>
      <c r="D51" s="130" t="n">
        <v>2.05</v>
      </c>
      <c r="E51" s="131" t="n">
        <f aca="false">X51</f>
        <v>0.072274661015275</v>
      </c>
      <c r="H51" s="147"/>
      <c r="I51" s="148"/>
      <c r="L51" s="101" t="n">
        <f aca="false">(A51-Calculation!$C$4)/365.25</f>
        <v>3.58384668035592</v>
      </c>
      <c r="N51" s="134" t="n">
        <f aca="false">A51</f>
        <v>37926</v>
      </c>
      <c r="O51" s="26" t="e">
        <f aca="false">AH51*(1+PvolMult)</f>
        <v>#VALUE!</v>
      </c>
      <c r="P51" s="135" t="n">
        <f aca="false">AI51*(1+GvolMult)</f>
        <v>0.207</v>
      </c>
      <c r="Q51" s="144"/>
      <c r="T51" s="137" t="n">
        <f aca="false">DATE(YEAR(T50),MONTH(T50)+1,1)</f>
        <v>37926</v>
      </c>
      <c r="U51" s="128" t="e">
        <f aca="false">fprice(T51,forward_range)</f>
        <v>#VALUE!</v>
      </c>
      <c r="V51" s="138" t="n">
        <v>47.9735172413793</v>
      </c>
      <c r="W51" s="130" t="n">
        <v>2.05</v>
      </c>
      <c r="X51" s="139" t="n">
        <f aca="false">VLOOKUP(T51,IR!$C$6:$D$365,2)</f>
        <v>0.072274661015275</v>
      </c>
      <c r="Y51" s="147"/>
      <c r="Z51" s="148"/>
      <c r="AA51" s="147"/>
      <c r="AB51" s="148"/>
      <c r="AC51" s="141"/>
      <c r="AD51" s="141"/>
      <c r="AE51" s="120" t="n">
        <f aca="false">(T51-Calculation!$C$4)/365.25</f>
        <v>3.58384668035592</v>
      </c>
      <c r="AF51" s="119"/>
      <c r="AG51" s="142" t="n">
        <f aca="false">T51</f>
        <v>37926</v>
      </c>
      <c r="AH51" s="26" t="e">
        <f aca="false">fvol(AG51,volRange)</f>
        <v>#VALUE!</v>
      </c>
      <c r="AI51" s="143" t="n">
        <v>0.207</v>
      </c>
      <c r="AK51" s="26" t="e">
        <f aca="false">fvol(AJ51,volRange)</f>
        <v>#VALUE!</v>
      </c>
      <c r="AL51" s="143" t="n">
        <v>0.207</v>
      </c>
      <c r="AO51" s="128" t="n">
        <v>25.75</v>
      </c>
      <c r="AP51" s="138" t="e">
        <f aca="false">B51-AO51</f>
        <v>#VALUE!</v>
      </c>
      <c r="AT51" s="97" t="n">
        <f aca="false">C51/9.6</f>
        <v>4.99724137931035</v>
      </c>
    </row>
    <row r="52" customFormat="false" ht="12.75" hidden="false" customHeight="false" outlineLevel="0" collapsed="false">
      <c r="A52" s="127" t="n">
        <f aca="false">T52</f>
        <v>37956</v>
      </c>
      <c r="B52" s="128" t="e">
        <f aca="false">U52+PPadd</f>
        <v>#VALUE!</v>
      </c>
      <c r="C52" s="129" t="n">
        <f aca="false">V52+GPadd</f>
        <v>48.432</v>
      </c>
      <c r="D52" s="130" t="n">
        <v>2.05</v>
      </c>
      <c r="E52" s="131" t="n">
        <f aca="false">X52</f>
        <v>0.072316669338409</v>
      </c>
      <c r="H52" s="147"/>
      <c r="I52" s="148"/>
      <c r="L52" s="101" t="n">
        <f aca="false">(A52-Calculation!$C$4)/365.25</f>
        <v>3.66598220396988</v>
      </c>
      <c r="N52" s="134" t="n">
        <f aca="false">A52</f>
        <v>37956</v>
      </c>
      <c r="O52" s="26" t="e">
        <f aca="false">AH52*(1+PvolMult)</f>
        <v>#VALUE!</v>
      </c>
      <c r="P52" s="135" t="n">
        <f aca="false">AI52*(1+GvolMult)</f>
        <v>0.205</v>
      </c>
      <c r="Q52" s="144"/>
      <c r="T52" s="137" t="n">
        <f aca="false">DATE(YEAR(T51),MONTH(T51)+1,1)</f>
        <v>37956</v>
      </c>
      <c r="U52" s="128" t="e">
        <f aca="false">fprice(T52,forward_range)</f>
        <v>#VALUE!</v>
      </c>
      <c r="V52" s="138" t="n">
        <v>48.432</v>
      </c>
      <c r="W52" s="130" t="n">
        <v>2.05</v>
      </c>
      <c r="X52" s="139" t="n">
        <f aca="false">VLOOKUP(T52,IR!$C$6:$D$365,2)</f>
        <v>0.072316669338409</v>
      </c>
      <c r="Y52" s="147"/>
      <c r="Z52" s="148"/>
      <c r="AA52" s="147"/>
      <c r="AB52" s="148"/>
      <c r="AC52" s="141"/>
      <c r="AD52" s="141"/>
      <c r="AE52" s="120" t="n">
        <f aca="false">(T52-Calculation!$C$4)/365.25</f>
        <v>3.66598220396988</v>
      </c>
      <c r="AF52" s="119"/>
      <c r="AG52" s="142" t="n">
        <f aca="false">T52</f>
        <v>37956</v>
      </c>
      <c r="AH52" s="26" t="e">
        <f aca="false">fvol(AG52,volRange)</f>
        <v>#VALUE!</v>
      </c>
      <c r="AI52" s="143" t="n">
        <v>0.205</v>
      </c>
      <c r="AK52" s="26" t="e">
        <f aca="false">fvol(AJ52,volRange)</f>
        <v>#VALUE!</v>
      </c>
      <c r="AL52" s="143" t="n">
        <v>0.205</v>
      </c>
      <c r="AO52" s="128" t="n">
        <v>26.75</v>
      </c>
      <c r="AP52" s="138" t="e">
        <f aca="false">B52-AO52</f>
        <v>#VALUE!</v>
      </c>
      <c r="AT52" s="97" t="n">
        <f aca="false">C52/9.6</f>
        <v>5.045</v>
      </c>
    </row>
    <row r="53" customFormat="false" ht="12.75" hidden="false" customHeight="false" outlineLevel="0" collapsed="false">
      <c r="A53" s="127" t="n">
        <f aca="false">T53</f>
        <v>37987</v>
      </c>
      <c r="B53" s="128" t="e">
        <f aca="false">U53+PPadd</f>
        <v>#VALUE!</v>
      </c>
      <c r="C53" s="129" t="n">
        <f aca="false">V53+GPadd</f>
        <v>47.6408275862069</v>
      </c>
      <c r="D53" s="130" t="n">
        <v>2.05</v>
      </c>
      <c r="E53" s="131" t="n">
        <f aca="false">X53</f>
        <v>0.072364548728215</v>
      </c>
      <c r="H53" s="147"/>
      <c r="I53" s="148"/>
      <c r="L53" s="101" t="n">
        <f aca="false">(A53-Calculation!$C$4)/365.25</f>
        <v>3.75085557837098</v>
      </c>
      <c r="N53" s="134" t="n">
        <f aca="false">A53</f>
        <v>37987</v>
      </c>
      <c r="O53" s="26" t="e">
        <f aca="false">AH53*(1+PvolMult)</f>
        <v>#VALUE!</v>
      </c>
      <c r="P53" s="135" t="n">
        <f aca="false">AI53*(1+GvolMult)</f>
        <v>0.204</v>
      </c>
      <c r="Q53" s="144"/>
      <c r="T53" s="137" t="n">
        <f aca="false">DATE(YEAR(T52),MONTH(T52)+1,1)</f>
        <v>37987</v>
      </c>
      <c r="U53" s="128" t="e">
        <f aca="false">fprice(T53,forward_range)</f>
        <v>#VALUE!</v>
      </c>
      <c r="V53" s="138" t="n">
        <v>47.6408275862069</v>
      </c>
      <c r="W53" s="130" t="n">
        <v>2.05</v>
      </c>
      <c r="X53" s="139" t="n">
        <f aca="false">VLOOKUP(T53,IR!$C$6:$D$365,2)</f>
        <v>0.072364548728215</v>
      </c>
      <c r="Y53" s="147"/>
      <c r="Z53" s="148"/>
      <c r="AA53" s="147"/>
      <c r="AB53" s="148"/>
      <c r="AC53" s="141"/>
      <c r="AD53" s="141"/>
      <c r="AE53" s="120" t="n">
        <f aca="false">(T53-Calculation!$C$4)/365.25</f>
        <v>3.75085557837098</v>
      </c>
      <c r="AF53" s="119"/>
      <c r="AG53" s="142" t="n">
        <f aca="false">T53</f>
        <v>37987</v>
      </c>
      <c r="AH53" s="26" t="e">
        <f aca="false">fvol(AG53,volRange)</f>
        <v>#VALUE!</v>
      </c>
      <c r="AI53" s="143" t="n">
        <v>0.204</v>
      </c>
      <c r="AK53" s="26" t="e">
        <f aca="false">fvol(AJ53,volRange)</f>
        <v>#VALUE!</v>
      </c>
      <c r="AL53" s="143" t="n">
        <v>0.204</v>
      </c>
      <c r="AO53" s="128" t="n">
        <v>33.55</v>
      </c>
      <c r="AP53" s="138" t="e">
        <f aca="false">B53-AO53</f>
        <v>#VALUE!</v>
      </c>
      <c r="AT53" s="97" t="n">
        <f aca="false">C53/9.6</f>
        <v>4.96258620689655</v>
      </c>
    </row>
    <row r="54" customFormat="false" ht="12.75" hidden="false" customHeight="false" outlineLevel="0" collapsed="false">
      <c r="A54" s="127" t="n">
        <f aca="false">T54</f>
        <v>38018</v>
      </c>
      <c r="B54" s="128" t="e">
        <f aca="false">U54+PPadd</f>
        <v>#VALUE!</v>
      </c>
      <c r="C54" s="129" t="n">
        <f aca="false">V54+GPadd</f>
        <v>46.4093793103448</v>
      </c>
      <c r="D54" s="130" t="n">
        <v>2.05</v>
      </c>
      <c r="E54" s="131" t="n">
        <f aca="false">X54</f>
        <v>0.072417196960055</v>
      </c>
      <c r="H54" s="147"/>
      <c r="I54" s="148"/>
      <c r="L54" s="101" t="n">
        <f aca="false">(A54-Calculation!$C$4)/365.25</f>
        <v>3.83572895277207</v>
      </c>
      <c r="N54" s="134" t="n">
        <f aca="false">A54</f>
        <v>38018</v>
      </c>
      <c r="O54" s="26" t="e">
        <f aca="false">AH54*(1+PvolMult)</f>
        <v>#VALUE!</v>
      </c>
      <c r="P54" s="135" t="n">
        <f aca="false">AI54*(1+GvolMult)</f>
        <v>0.204</v>
      </c>
      <c r="Q54" s="144"/>
      <c r="T54" s="137" t="n">
        <f aca="false">DATE(YEAR(T53),MONTH(T53)+1,1)</f>
        <v>38018</v>
      </c>
      <c r="U54" s="128" t="e">
        <f aca="false">fprice(T54,forward_range)</f>
        <v>#VALUE!</v>
      </c>
      <c r="V54" s="138" t="n">
        <v>46.4093793103448</v>
      </c>
      <c r="W54" s="130" t="n">
        <v>2.05</v>
      </c>
      <c r="X54" s="139" t="n">
        <f aca="false">VLOOKUP(T54,IR!$C$6:$D$365,2)</f>
        <v>0.072417196960055</v>
      </c>
      <c r="Y54" s="147"/>
      <c r="Z54" s="148"/>
      <c r="AA54" s="147"/>
      <c r="AB54" s="148"/>
      <c r="AC54" s="141"/>
      <c r="AD54" s="141"/>
      <c r="AE54" s="120" t="n">
        <f aca="false">(T54-Calculation!$C$4)/365.25</f>
        <v>3.83572895277207</v>
      </c>
      <c r="AF54" s="119"/>
      <c r="AG54" s="142" t="n">
        <f aca="false">T54</f>
        <v>38018</v>
      </c>
      <c r="AH54" s="26" t="e">
        <f aca="false">fvol(AG54,volRange)</f>
        <v>#VALUE!</v>
      </c>
      <c r="AI54" s="143" t="n">
        <v>0.204</v>
      </c>
      <c r="AK54" s="26" t="e">
        <f aca="false">fvol(AJ54,volRange)</f>
        <v>#VALUE!</v>
      </c>
      <c r="AL54" s="143" t="n">
        <v>0.204</v>
      </c>
      <c r="AO54" s="128" t="n">
        <v>33.55</v>
      </c>
      <c r="AP54" s="138" t="e">
        <f aca="false">B54-AO54</f>
        <v>#VALUE!</v>
      </c>
      <c r="AT54" s="97" t="n">
        <f aca="false">C54/9.6</f>
        <v>4.83431034482759</v>
      </c>
    </row>
    <row r="55" customFormat="false" ht="12.75" hidden="false" customHeight="false" outlineLevel="0" collapsed="false">
      <c r="A55" s="127" t="n">
        <f aca="false">T55</f>
        <v>38047</v>
      </c>
      <c r="B55" s="128" t="e">
        <f aca="false">U55+PPadd</f>
        <v>#VALUE!</v>
      </c>
      <c r="C55" s="129" t="n">
        <f aca="false">V55+GPadd</f>
        <v>45.2838620689655</v>
      </c>
      <c r="D55" s="130" t="n">
        <v>2.05</v>
      </c>
      <c r="E55" s="131" t="n">
        <f aca="false">X55</f>
        <v>0.072466448532606</v>
      </c>
      <c r="H55" s="147"/>
      <c r="I55" s="148"/>
      <c r="L55" s="101" t="n">
        <f aca="false">(A55-Calculation!$C$4)/365.25</f>
        <v>3.91512662559891</v>
      </c>
      <c r="N55" s="134" t="n">
        <f aca="false">A55</f>
        <v>38047</v>
      </c>
      <c r="O55" s="26" t="e">
        <f aca="false">AH55*(1+PvolMult)</f>
        <v>#VALUE!</v>
      </c>
      <c r="P55" s="135" t="n">
        <f aca="false">AI55*(1+GvolMult)</f>
        <v>0.204</v>
      </c>
      <c r="Q55" s="144"/>
      <c r="T55" s="137" t="n">
        <f aca="false">DATE(YEAR(T54),MONTH(T54)+1,1)</f>
        <v>38047</v>
      </c>
      <c r="U55" s="128" t="e">
        <f aca="false">fprice(T55,forward_range)</f>
        <v>#VALUE!</v>
      </c>
      <c r="V55" s="138" t="n">
        <v>45.2838620689655</v>
      </c>
      <c r="W55" s="130" t="n">
        <v>2.05</v>
      </c>
      <c r="X55" s="139" t="n">
        <f aca="false">VLOOKUP(T55,IR!$C$6:$D$365,2)</f>
        <v>0.072466448532606</v>
      </c>
      <c r="Y55" s="147"/>
      <c r="Z55" s="148"/>
      <c r="AA55" s="147"/>
      <c r="AB55" s="148"/>
      <c r="AC55" s="141"/>
      <c r="AD55" s="141"/>
      <c r="AE55" s="120" t="n">
        <f aca="false">(T55-Calculation!$C$4)/365.25</f>
        <v>3.91512662559891</v>
      </c>
      <c r="AF55" s="119"/>
      <c r="AG55" s="142" t="n">
        <f aca="false">T55</f>
        <v>38047</v>
      </c>
      <c r="AH55" s="26" t="e">
        <f aca="false">fvol(AG55,volRange)</f>
        <v>#VALUE!</v>
      </c>
      <c r="AI55" s="143" t="n">
        <v>0.204</v>
      </c>
      <c r="AK55" s="26" t="e">
        <f aca="false">fvol(AJ55,volRange)</f>
        <v>#VALUE!</v>
      </c>
      <c r="AL55" s="143" t="n">
        <v>0.204</v>
      </c>
      <c r="AO55" s="128" t="n">
        <v>25.775</v>
      </c>
      <c r="AP55" s="138" t="e">
        <f aca="false">B55-AO55</f>
        <v>#VALUE!</v>
      </c>
      <c r="AT55" s="97" t="n">
        <f aca="false">C55/9.6</f>
        <v>4.71706896551724</v>
      </c>
    </row>
    <row r="56" customFormat="false" ht="12.75" hidden="false" customHeight="false" outlineLevel="0" collapsed="false">
      <c r="A56" s="127" t="n">
        <f aca="false">T56</f>
        <v>38078</v>
      </c>
      <c r="B56" s="128" t="e">
        <f aca="false">U56+PPadd</f>
        <v>#VALUE!</v>
      </c>
      <c r="C56" s="129" t="n">
        <f aca="false">V56+GPadd</f>
        <v>44.2262068965517</v>
      </c>
      <c r="D56" s="130" t="n">
        <v>2.05</v>
      </c>
      <c r="E56" s="131" t="n">
        <f aca="false">X56</f>
        <v>0.072518551650104</v>
      </c>
      <c r="H56" s="147"/>
      <c r="I56" s="148"/>
      <c r="L56" s="101" t="n">
        <f aca="false">(A56-Calculation!$C$4)/365.25</f>
        <v>4</v>
      </c>
      <c r="N56" s="134" t="n">
        <f aca="false">A56</f>
        <v>38078</v>
      </c>
      <c r="O56" s="26" t="e">
        <f aca="false">AH56*(1+PvolMult)</f>
        <v>#VALUE!</v>
      </c>
      <c r="P56" s="135" t="n">
        <f aca="false">AI56*(1+GvolMult)</f>
        <v>0.204</v>
      </c>
      <c r="Q56" s="144"/>
      <c r="T56" s="137" t="n">
        <f aca="false">DATE(YEAR(T55),MONTH(T55)+1,1)</f>
        <v>38078</v>
      </c>
      <c r="U56" s="128" t="e">
        <f aca="false">fprice(T56,forward_range)</f>
        <v>#VALUE!</v>
      </c>
      <c r="V56" s="138" t="n">
        <v>44.2262068965517</v>
      </c>
      <c r="W56" s="130" t="n">
        <v>2.05</v>
      </c>
      <c r="X56" s="139" t="n">
        <f aca="false">VLOOKUP(T56,IR!$C$6:$D$365,2)</f>
        <v>0.072518551650104</v>
      </c>
      <c r="Y56" s="147"/>
      <c r="Z56" s="148"/>
      <c r="AA56" s="147"/>
      <c r="AB56" s="148"/>
      <c r="AC56" s="141"/>
      <c r="AD56" s="141"/>
      <c r="AE56" s="120" t="n">
        <f aca="false">(T56-Calculation!$C$4)/365.25</f>
        <v>4</v>
      </c>
      <c r="AF56" s="119"/>
      <c r="AG56" s="142" t="n">
        <f aca="false">T56</f>
        <v>38078</v>
      </c>
      <c r="AH56" s="26" t="e">
        <f aca="false">fvol(AG56,volRange)</f>
        <v>#VALUE!</v>
      </c>
      <c r="AI56" s="143" t="n">
        <v>0.204</v>
      </c>
      <c r="AK56" s="26" t="e">
        <f aca="false">fvol(AJ56,volRange)</f>
        <v>#VALUE!</v>
      </c>
      <c r="AL56" s="143" t="n">
        <v>0.204</v>
      </c>
      <c r="AO56" s="128" t="n">
        <v>26</v>
      </c>
      <c r="AP56" s="138" t="e">
        <f aca="false">B56-AO56</f>
        <v>#VALUE!</v>
      </c>
      <c r="AT56" s="97" t="n">
        <f aca="false">C56/9.6</f>
        <v>4.60689655172414</v>
      </c>
    </row>
    <row r="57" customFormat="false" ht="12.75" hidden="false" customHeight="false" outlineLevel="0" collapsed="false">
      <c r="A57" s="127" t="n">
        <f aca="false">T57</f>
        <v>38108</v>
      </c>
      <c r="B57" s="128" t="e">
        <f aca="false">U57+PPadd</f>
        <v>#VALUE!</v>
      </c>
      <c r="C57" s="129" t="n">
        <f aca="false">V57+GPadd</f>
        <v>43.4697931034483</v>
      </c>
      <c r="D57" s="130" t="n">
        <v>2.05</v>
      </c>
      <c r="E57" s="131" t="n">
        <f aca="false">X57</f>
        <v>0.072568411322216</v>
      </c>
      <c r="H57" s="147"/>
      <c r="I57" s="148"/>
      <c r="L57" s="101" t="n">
        <f aca="false">(A57-Calculation!$C$4)/365.25</f>
        <v>4.08213552361396</v>
      </c>
      <c r="N57" s="134" t="n">
        <f aca="false">A57</f>
        <v>38108</v>
      </c>
      <c r="O57" s="26" t="e">
        <f aca="false">AH57*(1+PvolMult)</f>
        <v>#VALUE!</v>
      </c>
      <c r="P57" s="135" t="n">
        <f aca="false">AI57*(1+GvolMult)</f>
        <v>0.203</v>
      </c>
      <c r="Q57" s="144"/>
      <c r="T57" s="137" t="n">
        <f aca="false">DATE(YEAR(T56),MONTH(T56)+1,1)</f>
        <v>38108</v>
      </c>
      <c r="U57" s="128" t="e">
        <f aca="false">fprice(T57,forward_range)</f>
        <v>#VALUE!</v>
      </c>
      <c r="V57" s="138" t="n">
        <v>43.4697931034483</v>
      </c>
      <c r="W57" s="130" t="n">
        <v>2.05</v>
      </c>
      <c r="X57" s="139" t="n">
        <f aca="false">VLOOKUP(T57,IR!$C$6:$D$365,2)</f>
        <v>0.072568411322216</v>
      </c>
      <c r="Y57" s="147"/>
      <c r="Z57" s="148"/>
      <c r="AA57" s="147"/>
      <c r="AB57" s="148"/>
      <c r="AC57" s="141"/>
      <c r="AD57" s="141"/>
      <c r="AE57" s="120" t="n">
        <f aca="false">(T57-Calculation!$C$4)/365.25</f>
        <v>4.08213552361396</v>
      </c>
      <c r="AF57" s="119"/>
      <c r="AG57" s="142" t="n">
        <f aca="false">T57</f>
        <v>38108</v>
      </c>
      <c r="AH57" s="26" t="e">
        <f aca="false">fvol(AG57,volRange)</f>
        <v>#VALUE!</v>
      </c>
      <c r="AI57" s="143" t="n">
        <v>0.203</v>
      </c>
      <c r="AK57" s="26" t="e">
        <f aca="false">fvol(AJ57,volRange)</f>
        <v>#VALUE!</v>
      </c>
      <c r="AL57" s="143" t="n">
        <v>0.203</v>
      </c>
      <c r="AO57" s="128" t="n">
        <v>30.8</v>
      </c>
      <c r="AP57" s="138" t="e">
        <f aca="false">B57-AO57</f>
        <v>#VALUE!</v>
      </c>
      <c r="AT57" s="97" t="n">
        <f aca="false">C57/9.6</f>
        <v>4.52810344827586</v>
      </c>
    </row>
    <row r="58" customFormat="false" ht="12.75" hidden="false" customHeight="false" outlineLevel="0" collapsed="false">
      <c r="A58" s="127" t="n">
        <f aca="false">T58</f>
        <v>38139</v>
      </c>
      <c r="B58" s="128" t="e">
        <f aca="false">U58+PPadd</f>
        <v>#VALUE!</v>
      </c>
      <c r="C58" s="129" t="n">
        <f aca="false">V58+GPadd</f>
        <v>43.5657931034483</v>
      </c>
      <c r="D58" s="130" t="n">
        <v>2.05</v>
      </c>
      <c r="E58" s="131" t="n">
        <f aca="false">X58</f>
        <v>0.07261993298426</v>
      </c>
      <c r="H58" s="147"/>
      <c r="I58" s="148"/>
      <c r="L58" s="101" t="n">
        <f aca="false">(A58-Calculation!$C$4)/365.25</f>
        <v>4.16700889801506</v>
      </c>
      <c r="N58" s="134" t="n">
        <f aca="false">A58</f>
        <v>38139</v>
      </c>
      <c r="O58" s="26" t="e">
        <f aca="false">AH58*(1+PvolMult)</f>
        <v>#VALUE!</v>
      </c>
      <c r="P58" s="135" t="n">
        <f aca="false">AI58*(1+GvolMult)</f>
        <v>0.202</v>
      </c>
      <c r="Q58" s="144"/>
      <c r="T58" s="137" t="n">
        <f aca="false">DATE(YEAR(T57),MONTH(T57)+1,1)</f>
        <v>38139</v>
      </c>
      <c r="U58" s="128" t="e">
        <f aca="false">fprice(T58,forward_range)</f>
        <v>#VALUE!</v>
      </c>
      <c r="V58" s="138" t="n">
        <v>43.5657931034483</v>
      </c>
      <c r="W58" s="130" t="n">
        <v>2.05</v>
      </c>
      <c r="X58" s="139" t="n">
        <f aca="false">VLOOKUP(T58,IR!$C$6:$D$365,2)</f>
        <v>0.07261993298426</v>
      </c>
      <c r="Y58" s="147"/>
      <c r="Z58" s="148"/>
      <c r="AA58" s="147"/>
      <c r="AB58" s="148"/>
      <c r="AC58" s="141"/>
      <c r="AD58" s="141"/>
      <c r="AE58" s="120" t="n">
        <f aca="false">(T58-Calculation!$C$4)/365.25</f>
        <v>4.16700889801506</v>
      </c>
      <c r="AF58" s="119"/>
      <c r="AG58" s="142" t="n">
        <f aca="false">T58</f>
        <v>38139</v>
      </c>
      <c r="AH58" s="26" t="e">
        <f aca="false">fvol(AG58,volRange)</f>
        <v>#VALUE!</v>
      </c>
      <c r="AI58" s="143" t="n">
        <v>0.202</v>
      </c>
      <c r="AK58" s="26" t="e">
        <f aca="false">fvol(AJ58,volRange)</f>
        <v>#VALUE!</v>
      </c>
      <c r="AL58" s="143" t="n">
        <v>0.202</v>
      </c>
      <c r="AO58" s="128" t="n">
        <v>53.875</v>
      </c>
      <c r="AP58" s="138" t="e">
        <f aca="false">B58-AO58</f>
        <v>#VALUE!</v>
      </c>
      <c r="AT58" s="97" t="n">
        <f aca="false">C58/9.6</f>
        <v>4.53810344827586</v>
      </c>
    </row>
    <row r="59" customFormat="false" ht="12.75" hidden="false" customHeight="false" outlineLevel="0" collapsed="false">
      <c r="A59" s="127" t="n">
        <f aca="false">T59</f>
        <v>38169</v>
      </c>
      <c r="B59" s="128" t="e">
        <f aca="false">U59+PPadd</f>
        <v>#VALUE!</v>
      </c>
      <c r="C59" s="129" t="n">
        <f aca="false">V59+GPadd</f>
        <v>44.0673103448276</v>
      </c>
      <c r="D59" s="130" t="n">
        <v>2.05</v>
      </c>
      <c r="E59" s="131" t="n">
        <f aca="false">X59</f>
        <v>0.072669792658041</v>
      </c>
      <c r="F59" s="147"/>
      <c r="G59" s="148"/>
      <c r="H59" s="147"/>
      <c r="I59" s="148"/>
      <c r="L59" s="101" t="n">
        <f aca="false">(A59-Calculation!$C$4)/365.25</f>
        <v>4.24914442162902</v>
      </c>
      <c r="N59" s="134" t="n">
        <f aca="false">A59</f>
        <v>38169</v>
      </c>
      <c r="O59" s="26" t="e">
        <f aca="false">AH59*(1+PvolMult)</f>
        <v>#VALUE!</v>
      </c>
      <c r="P59" s="135" t="n">
        <f aca="false">AI59*(1+GvolMult)</f>
        <v>0.201</v>
      </c>
      <c r="Q59" s="144"/>
      <c r="T59" s="137" t="n">
        <f aca="false">DATE(YEAR(T58),MONTH(T58)+1,1)</f>
        <v>38169</v>
      </c>
      <c r="U59" s="128" t="e">
        <f aca="false">fprice(T59,forward_range)</f>
        <v>#VALUE!</v>
      </c>
      <c r="V59" s="138" t="n">
        <v>44.0673103448276</v>
      </c>
      <c r="W59" s="130" t="n">
        <v>2.05</v>
      </c>
      <c r="X59" s="139" t="n">
        <f aca="false">VLOOKUP(T59,IR!$C$6:$D$365,2)</f>
        <v>0.072669792658041</v>
      </c>
      <c r="Y59" s="147"/>
      <c r="Z59" s="148"/>
      <c r="AA59" s="147"/>
      <c r="AB59" s="148"/>
      <c r="AC59" s="141"/>
      <c r="AD59" s="141"/>
      <c r="AE59" s="120" t="n">
        <f aca="false">(T59-Calculation!$C$4)/365.25</f>
        <v>4.24914442162902</v>
      </c>
      <c r="AF59" s="119"/>
      <c r="AG59" s="142" t="n">
        <f aca="false">T59</f>
        <v>38169</v>
      </c>
      <c r="AH59" s="26" t="e">
        <f aca="false">fvol(AG59,volRange)</f>
        <v>#VALUE!</v>
      </c>
      <c r="AI59" s="143" t="n">
        <v>0.201</v>
      </c>
      <c r="AK59" s="26" t="e">
        <f aca="false">fvol(AJ59,volRange)</f>
        <v>#VALUE!</v>
      </c>
      <c r="AL59" s="143" t="n">
        <v>0.201</v>
      </c>
      <c r="AO59" s="128" t="n">
        <v>89.5</v>
      </c>
      <c r="AP59" s="138" t="e">
        <f aca="false">B59-AO59</f>
        <v>#VALUE!</v>
      </c>
      <c r="AT59" s="97" t="n">
        <f aca="false">C59/9.6</f>
        <v>4.59034482758621</v>
      </c>
    </row>
    <row r="60" customFormat="false" ht="12.75" hidden="false" customHeight="false" outlineLevel="0" collapsed="false">
      <c r="A60" s="127" t="n">
        <f aca="false">T60</f>
        <v>38200</v>
      </c>
      <c r="B60" s="128" t="e">
        <f aca="false">U60+PPadd</f>
        <v>#VALUE!</v>
      </c>
      <c r="C60" s="129" t="n">
        <f aca="false">V60+GPadd</f>
        <v>44.6995862068966</v>
      </c>
      <c r="D60" s="130" t="n">
        <v>2.05</v>
      </c>
      <c r="E60" s="131" t="n">
        <f aca="false">X60</f>
        <v>0.072721314321811</v>
      </c>
      <c r="F60" s="147"/>
      <c r="G60" s="148"/>
      <c r="H60" s="147"/>
      <c r="I60" s="148"/>
      <c r="L60" s="101" t="n">
        <f aca="false">(A60-Calculation!$C$4)/365.25</f>
        <v>4.33401779603012</v>
      </c>
      <c r="N60" s="134" t="n">
        <f aca="false">A60</f>
        <v>38200</v>
      </c>
      <c r="O60" s="26" t="e">
        <f aca="false">AH60*(1+PvolMult)</f>
        <v>#VALUE!</v>
      </c>
      <c r="P60" s="135" t="n">
        <f aca="false">AI60*(1+GvolMult)</f>
        <v>0.201</v>
      </c>
      <c r="Q60" s="144"/>
      <c r="T60" s="137" t="n">
        <f aca="false">DATE(YEAR(T59),MONTH(T59)+1,1)</f>
        <v>38200</v>
      </c>
      <c r="U60" s="128" t="e">
        <f aca="false">fprice(T60,forward_range)</f>
        <v>#VALUE!</v>
      </c>
      <c r="V60" s="138" t="n">
        <v>44.6995862068966</v>
      </c>
      <c r="W60" s="130" t="n">
        <v>2.05</v>
      </c>
      <c r="X60" s="139" t="n">
        <f aca="false">VLOOKUP(T60,IR!$C$6:$D$365,2)</f>
        <v>0.072721314321811</v>
      </c>
      <c r="Y60" s="147"/>
      <c r="Z60" s="148"/>
      <c r="AA60" s="147"/>
      <c r="AB60" s="148"/>
      <c r="AC60" s="141"/>
      <c r="AD60" s="141"/>
      <c r="AE60" s="120" t="n">
        <f aca="false">(T60-Calculation!$C$4)/365.25</f>
        <v>4.33401779603012</v>
      </c>
      <c r="AF60" s="119"/>
      <c r="AG60" s="142" t="n">
        <f aca="false">T60</f>
        <v>38200</v>
      </c>
      <c r="AH60" s="26" t="e">
        <f aca="false">fvol(AG60,volRange)</f>
        <v>#VALUE!</v>
      </c>
      <c r="AI60" s="143" t="n">
        <v>0.201</v>
      </c>
      <c r="AK60" s="26" t="e">
        <f aca="false">fvol(AJ60,volRange)</f>
        <v>#VALUE!</v>
      </c>
      <c r="AL60" s="143" t="n">
        <v>0.201</v>
      </c>
      <c r="AO60" s="128" t="n">
        <v>77</v>
      </c>
      <c r="AP60" s="138" t="e">
        <f aca="false">B60-AO60</f>
        <v>#VALUE!</v>
      </c>
      <c r="AT60" s="97" t="n">
        <f aca="false">C60/9.6</f>
        <v>4.65620689655172</v>
      </c>
    </row>
    <row r="61" customFormat="false" ht="12.75" hidden="false" customHeight="false" outlineLevel="0" collapsed="false">
      <c r="A61" s="127" t="n">
        <f aca="false">T61</f>
        <v>38231</v>
      </c>
      <c r="B61" s="128" t="e">
        <f aca="false">U61+PPadd</f>
        <v>#VALUE!</v>
      </c>
      <c r="C61" s="129" t="n">
        <f aca="false">V61+GPadd</f>
        <v>46.0204137931035</v>
      </c>
      <c r="D61" s="130" t="n">
        <v>2.05</v>
      </c>
      <c r="E61" s="131" t="n">
        <f aca="false">X61</f>
        <v>0.072772835986457</v>
      </c>
      <c r="F61" s="147"/>
      <c r="G61" s="148"/>
      <c r="H61" s="147"/>
      <c r="I61" s="148"/>
      <c r="L61" s="101" t="n">
        <f aca="false">(A61-Calculation!$C$4)/365.25</f>
        <v>4.41889117043121</v>
      </c>
      <c r="N61" s="134" t="n">
        <f aca="false">A61</f>
        <v>38231</v>
      </c>
      <c r="O61" s="26" t="e">
        <f aca="false">AH61*(1+PvolMult)</f>
        <v>#VALUE!</v>
      </c>
      <c r="P61" s="135" t="n">
        <f aca="false">AI61*(1+GvolMult)</f>
        <v>0.2</v>
      </c>
      <c r="Q61" s="144"/>
      <c r="T61" s="137" t="n">
        <f aca="false">DATE(YEAR(T60),MONTH(T60)+1,1)</f>
        <v>38231</v>
      </c>
      <c r="U61" s="128" t="e">
        <f aca="false">fprice(T61,forward_range)</f>
        <v>#VALUE!</v>
      </c>
      <c r="V61" s="138" t="n">
        <v>46.0204137931035</v>
      </c>
      <c r="W61" s="130" t="n">
        <v>2.05</v>
      </c>
      <c r="X61" s="139" t="n">
        <f aca="false">VLOOKUP(T61,IR!$C$6:$D$365,2)</f>
        <v>0.072772835986457</v>
      </c>
      <c r="Y61" s="147"/>
      <c r="Z61" s="148"/>
      <c r="AA61" s="147"/>
      <c r="AB61" s="148"/>
      <c r="AC61" s="141"/>
      <c r="AD61" s="141"/>
      <c r="AE61" s="120" t="n">
        <f aca="false">(T61-Calculation!$C$4)/365.25</f>
        <v>4.41889117043121</v>
      </c>
      <c r="AF61" s="119"/>
      <c r="AG61" s="142" t="n">
        <f aca="false">T61</f>
        <v>38231</v>
      </c>
      <c r="AH61" s="26" t="e">
        <f aca="false">fvol(AG61,volRange)</f>
        <v>#VALUE!</v>
      </c>
      <c r="AI61" s="143" t="n">
        <v>0.2</v>
      </c>
      <c r="AK61" s="26" t="e">
        <f aca="false">fvol(AJ61,volRange)</f>
        <v>#VALUE!</v>
      </c>
      <c r="AL61" s="143" t="n">
        <v>0.2</v>
      </c>
      <c r="AO61" s="128" t="n">
        <v>33.35</v>
      </c>
      <c r="AP61" s="138" t="e">
        <f aca="false">B61-AO61</f>
        <v>#VALUE!</v>
      </c>
      <c r="AT61" s="97" t="n">
        <f aca="false">C61/9.6</f>
        <v>4.79379310344828</v>
      </c>
    </row>
    <row r="62" customFormat="false" ht="12.75" hidden="false" customHeight="false" outlineLevel="0" collapsed="false">
      <c r="A62" s="127" t="n">
        <f aca="false">T62</f>
        <v>38261</v>
      </c>
      <c r="B62" s="128" t="e">
        <f aca="false">U62+PPadd</f>
        <v>#VALUE!</v>
      </c>
      <c r="C62" s="129" t="n">
        <f aca="false">V62+GPadd</f>
        <v>46.8413793103448</v>
      </c>
      <c r="D62" s="130" t="n">
        <v>2.05</v>
      </c>
      <c r="E62" s="131" t="n">
        <f aca="false">X62</f>
        <v>0.072822695662755</v>
      </c>
      <c r="F62" s="147"/>
      <c r="G62" s="148"/>
      <c r="H62" s="147"/>
      <c r="I62" s="148"/>
      <c r="L62" s="101" t="n">
        <f aca="false">(A62-Calculation!$C$4)/365.25</f>
        <v>4.50102669404518</v>
      </c>
      <c r="N62" s="134" t="n">
        <f aca="false">A62</f>
        <v>38261</v>
      </c>
      <c r="O62" s="26" t="e">
        <f aca="false">AH62*(1+PvolMult)</f>
        <v>#VALUE!</v>
      </c>
      <c r="P62" s="135" t="n">
        <f aca="false">AI62*(1+GvolMult)</f>
        <v>0.199</v>
      </c>
      <c r="Q62" s="144"/>
      <c r="T62" s="137" t="n">
        <f aca="false">DATE(YEAR(T61),MONTH(T61)+1,1)</f>
        <v>38261</v>
      </c>
      <c r="U62" s="128" t="e">
        <f aca="false">fprice(T62,forward_range)</f>
        <v>#VALUE!</v>
      </c>
      <c r="V62" s="138" t="n">
        <v>46.8413793103448</v>
      </c>
      <c r="W62" s="130" t="n">
        <v>2.05</v>
      </c>
      <c r="X62" s="139" t="n">
        <f aca="false">VLOOKUP(T62,IR!$C$6:$D$365,2)</f>
        <v>0.072822695662755</v>
      </c>
      <c r="Y62" s="147"/>
      <c r="Z62" s="148"/>
      <c r="AA62" s="147"/>
      <c r="AB62" s="148"/>
      <c r="AC62" s="141"/>
      <c r="AD62" s="141"/>
      <c r="AE62" s="120" t="n">
        <f aca="false">(T62-Calculation!$C$4)/365.25</f>
        <v>4.50102669404518</v>
      </c>
      <c r="AF62" s="119"/>
      <c r="AG62" s="142" t="n">
        <f aca="false">T62</f>
        <v>38261</v>
      </c>
      <c r="AH62" s="26" t="e">
        <f aca="false">fvol(AG62,volRange)</f>
        <v>#VALUE!</v>
      </c>
      <c r="AI62" s="143" t="n">
        <v>0.199</v>
      </c>
      <c r="AK62" s="26" t="e">
        <f aca="false">fvol(AJ62,volRange)</f>
        <v>#VALUE!</v>
      </c>
      <c r="AL62" s="143" t="n">
        <v>0.199</v>
      </c>
      <c r="AO62" s="128" t="n">
        <v>25.6</v>
      </c>
      <c r="AP62" s="138" t="e">
        <f aca="false">B62-AO62</f>
        <v>#VALUE!</v>
      </c>
      <c r="AT62" s="97" t="n">
        <f aca="false">C62/9.6</f>
        <v>4.87931034482759</v>
      </c>
    </row>
    <row r="63" customFormat="false" ht="12.75" hidden="false" customHeight="false" outlineLevel="0" collapsed="false">
      <c r="A63" s="127" t="n">
        <f aca="false">T63</f>
        <v>38292</v>
      </c>
      <c r="B63" s="128" t="e">
        <f aca="false">U63+PPadd</f>
        <v>#VALUE!</v>
      </c>
      <c r="C63" s="129" t="n">
        <f aca="false">V63+GPadd</f>
        <v>47.6474482758621</v>
      </c>
      <c r="D63" s="130" t="n">
        <v>2.05</v>
      </c>
      <c r="E63" s="131" t="n">
        <f aca="false">X63</f>
        <v>0.072874217329126</v>
      </c>
      <c r="F63" s="147"/>
      <c r="G63" s="148"/>
      <c r="H63" s="147"/>
      <c r="I63" s="148"/>
      <c r="L63" s="101" t="n">
        <f aca="false">(A63-Calculation!$C$4)/365.25</f>
        <v>4.58590006844627</v>
      </c>
      <c r="N63" s="134" t="n">
        <f aca="false">A63</f>
        <v>38292</v>
      </c>
      <c r="O63" s="26" t="e">
        <f aca="false">AH63*(1+PvolMult)</f>
        <v>#VALUE!</v>
      </c>
      <c r="P63" s="135" t="n">
        <f aca="false">AI63*(1+GvolMult)</f>
        <v>0.199</v>
      </c>
      <c r="Q63" s="144"/>
      <c r="T63" s="137" t="n">
        <f aca="false">DATE(YEAR(T62),MONTH(T62)+1,1)</f>
        <v>38292</v>
      </c>
      <c r="U63" s="128" t="e">
        <f aca="false">fprice(T63,forward_range)</f>
        <v>#VALUE!</v>
      </c>
      <c r="V63" s="138" t="n">
        <v>47.6474482758621</v>
      </c>
      <c r="W63" s="130" t="n">
        <v>2.05</v>
      </c>
      <c r="X63" s="139" t="n">
        <f aca="false">VLOOKUP(T63,IR!$C$6:$D$365,2)</f>
        <v>0.072874217329126</v>
      </c>
      <c r="Y63" s="147"/>
      <c r="Z63" s="148"/>
      <c r="AA63" s="147"/>
      <c r="AB63" s="148"/>
      <c r="AC63" s="141"/>
      <c r="AD63" s="141"/>
      <c r="AE63" s="120" t="n">
        <f aca="false">(T63-Calculation!$C$4)/365.25</f>
        <v>4.58590006844627</v>
      </c>
      <c r="AF63" s="119"/>
      <c r="AG63" s="142" t="n">
        <f aca="false">T63</f>
        <v>38292</v>
      </c>
      <c r="AH63" s="26" t="e">
        <f aca="false">fvol(AG63,volRange)</f>
        <v>#VALUE!</v>
      </c>
      <c r="AI63" s="143" t="n">
        <v>0.199</v>
      </c>
      <c r="AK63" s="26" t="e">
        <f aca="false">fvol(AJ63,volRange)</f>
        <v>#VALUE!</v>
      </c>
      <c r="AL63" s="143" t="n">
        <v>0.199</v>
      </c>
      <c r="AO63" s="128" t="n">
        <v>25.85</v>
      </c>
      <c r="AP63" s="138" t="e">
        <f aca="false">B63-AO63</f>
        <v>#VALUE!</v>
      </c>
      <c r="AT63" s="97" t="n">
        <f aca="false">C63/9.6</f>
        <v>4.96327586206897</v>
      </c>
    </row>
    <row r="64" customFormat="false" ht="12.75" hidden="false" customHeight="false" outlineLevel="0" collapsed="false">
      <c r="A64" s="127" t="n">
        <f aca="false">T64</f>
        <v>38322</v>
      </c>
      <c r="B64" s="128" t="e">
        <f aca="false">U64+PPadd</f>
        <v>#VALUE!</v>
      </c>
      <c r="C64" s="129" t="n">
        <f aca="false">V64+GPadd</f>
        <v>48.1274482758621</v>
      </c>
      <c r="D64" s="130" t="n">
        <v>2.05</v>
      </c>
      <c r="E64" s="131" t="n">
        <f aca="false">X64</f>
        <v>0.072924077007093</v>
      </c>
      <c r="F64" s="147"/>
      <c r="G64" s="148"/>
      <c r="H64" s="147"/>
      <c r="I64" s="148"/>
      <c r="L64" s="101" t="n">
        <f aca="false">(A64-Calculation!$C$4)/365.25</f>
        <v>4.66803559206023</v>
      </c>
      <c r="N64" s="134" t="n">
        <f aca="false">A64</f>
        <v>38322</v>
      </c>
      <c r="O64" s="26" t="e">
        <f aca="false">AH64*(1+PvolMult)</f>
        <v>#VALUE!</v>
      </c>
      <c r="P64" s="135" t="n">
        <f aca="false">AI64*(1+GvolMult)</f>
        <v>0.199</v>
      </c>
      <c r="Q64" s="144"/>
      <c r="T64" s="137" t="n">
        <f aca="false">DATE(YEAR(T63),MONTH(T63)+1,1)</f>
        <v>38322</v>
      </c>
      <c r="U64" s="128" t="e">
        <f aca="false">fprice(T64,forward_range)</f>
        <v>#VALUE!</v>
      </c>
      <c r="V64" s="138" t="n">
        <v>48.1274482758621</v>
      </c>
      <c r="W64" s="130" t="n">
        <v>2.05</v>
      </c>
      <c r="X64" s="139" t="n">
        <f aca="false">VLOOKUP(T64,IR!$C$6:$D$365,2)</f>
        <v>0.072924077007093</v>
      </c>
      <c r="Y64" s="147"/>
      <c r="Z64" s="148"/>
      <c r="AA64" s="147"/>
      <c r="AB64" s="148"/>
      <c r="AC64" s="141"/>
      <c r="AD64" s="141"/>
      <c r="AE64" s="120" t="n">
        <f aca="false">(T64-Calculation!$C$4)/365.25</f>
        <v>4.66803559206023</v>
      </c>
      <c r="AF64" s="119"/>
      <c r="AG64" s="142" t="n">
        <f aca="false">T64</f>
        <v>38322</v>
      </c>
      <c r="AH64" s="26" t="e">
        <f aca="false">fvol(AG64,volRange)</f>
        <v>#VALUE!</v>
      </c>
      <c r="AI64" s="143" t="n">
        <v>0.199</v>
      </c>
      <c r="AK64" s="26" t="e">
        <f aca="false">fvol(AJ64,volRange)</f>
        <v>#VALUE!</v>
      </c>
      <c r="AL64" s="143" t="n">
        <v>0.199</v>
      </c>
      <c r="AO64" s="128" t="n">
        <v>26.85</v>
      </c>
      <c r="AP64" s="138" t="e">
        <f aca="false">B64-AO64</f>
        <v>#VALUE!</v>
      </c>
      <c r="AT64" s="97" t="n">
        <f aca="false">C64/9.6</f>
        <v>5.01327586206897</v>
      </c>
    </row>
    <row r="65" customFormat="false" ht="12.75" hidden="false" customHeight="false" outlineLevel="0" collapsed="false">
      <c r="A65" s="127" t="n">
        <f aca="false">T65</f>
        <v>38353</v>
      </c>
      <c r="B65" s="128" t="e">
        <f aca="false">U65+PPadd</f>
        <v>#VALUE!</v>
      </c>
      <c r="C65" s="129" t="n">
        <f aca="false">V65+GPadd</f>
        <v>47.3544827586207</v>
      </c>
      <c r="D65" s="130" t="n">
        <v>2.05</v>
      </c>
      <c r="E65" s="131" t="n">
        <f aca="false">X65</f>
        <v>0.072975598675189</v>
      </c>
      <c r="F65" s="147"/>
      <c r="G65" s="148"/>
      <c r="H65" s="147"/>
      <c r="I65" s="148"/>
      <c r="L65" s="101" t="n">
        <f aca="false">(A65-Calculation!$C$4)/365.25</f>
        <v>4.75290896646133</v>
      </c>
      <c r="N65" s="134" t="n">
        <f aca="false">A65</f>
        <v>38353</v>
      </c>
      <c r="O65" s="26" t="e">
        <f aca="false">AH65*(1+PvolMult)</f>
        <v>#VALUE!</v>
      </c>
      <c r="P65" s="135" t="n">
        <f aca="false">AI65*(1+GvolMult)</f>
        <v>0.199</v>
      </c>
      <c r="Q65" s="144"/>
      <c r="T65" s="137" t="n">
        <f aca="false">DATE(YEAR(T64),MONTH(T64)+1,1)</f>
        <v>38353</v>
      </c>
      <c r="U65" s="128" t="e">
        <f aca="false">fprice(T65,forward_range)</f>
        <v>#VALUE!</v>
      </c>
      <c r="V65" s="138" t="n">
        <v>47.3544827586207</v>
      </c>
      <c r="W65" s="130" t="n">
        <v>2.05</v>
      </c>
      <c r="X65" s="139" t="n">
        <f aca="false">VLOOKUP(T65,IR!$C$6:$D$365,2)</f>
        <v>0.072975598675189</v>
      </c>
      <c r="Y65" s="147"/>
      <c r="Z65" s="148"/>
      <c r="AA65" s="147"/>
      <c r="AB65" s="148"/>
      <c r="AC65" s="141"/>
      <c r="AD65" s="141"/>
      <c r="AE65" s="120" t="n">
        <f aca="false">(T65-Calculation!$C$4)/365.25</f>
        <v>4.75290896646133</v>
      </c>
      <c r="AF65" s="119"/>
      <c r="AG65" s="142" t="n">
        <f aca="false">T65</f>
        <v>38353</v>
      </c>
      <c r="AH65" s="26" t="e">
        <f aca="false">fvol(AG65,volRange)</f>
        <v>#VALUE!</v>
      </c>
      <c r="AI65" s="143" t="n">
        <v>0.199</v>
      </c>
      <c r="AK65" s="26" t="e">
        <f aca="false">fvol(AJ65,volRange)</f>
        <v>#VALUE!</v>
      </c>
      <c r="AL65" s="143" t="n">
        <v>0.199</v>
      </c>
      <c r="AO65" s="128" t="n">
        <v>33.8</v>
      </c>
      <c r="AP65" s="138" t="e">
        <f aca="false">B65-AO65</f>
        <v>#VALUE!</v>
      </c>
      <c r="AT65" s="97" t="n">
        <f aca="false">C65/9.6</f>
        <v>4.93275862068966</v>
      </c>
    </row>
    <row r="66" customFormat="false" ht="12.75" hidden="false" customHeight="false" outlineLevel="0" collapsed="false">
      <c r="A66" s="127" t="n">
        <f aca="false">T66</f>
        <v>38384</v>
      </c>
      <c r="B66" s="128" t="e">
        <f aca="false">U66+PPadd</f>
        <v>#VALUE!</v>
      </c>
      <c r="C66" s="129" t="n">
        <f aca="false">V66+GPadd</f>
        <v>46.1379310344828</v>
      </c>
      <c r="D66" s="130" t="n">
        <v>2.05</v>
      </c>
      <c r="E66" s="131" t="n">
        <f aca="false">X66</f>
        <v>0.073027120344161</v>
      </c>
      <c r="F66" s="147"/>
      <c r="G66" s="148"/>
      <c r="H66" s="147"/>
      <c r="I66" s="148"/>
      <c r="L66" s="101" t="n">
        <f aca="false">(A66-Calculation!$C$4)/365.25</f>
        <v>4.83778234086242</v>
      </c>
      <c r="N66" s="134" t="n">
        <f aca="false">A66</f>
        <v>38384</v>
      </c>
      <c r="O66" s="26" t="e">
        <f aca="false">AH66*(1+PvolMult)</f>
        <v>#VALUE!</v>
      </c>
      <c r="P66" s="135" t="n">
        <f aca="false">AI66*(1+GvolMult)</f>
        <v>0.198</v>
      </c>
      <c r="Q66" s="144"/>
      <c r="T66" s="137" t="n">
        <f aca="false">DATE(YEAR(T65),MONTH(T65)+1,1)</f>
        <v>38384</v>
      </c>
      <c r="U66" s="128" t="e">
        <f aca="false">fprice(T66,forward_range)</f>
        <v>#VALUE!</v>
      </c>
      <c r="V66" s="138" t="n">
        <v>46.1379310344828</v>
      </c>
      <c r="W66" s="130" t="n">
        <v>2.05</v>
      </c>
      <c r="X66" s="139" t="n">
        <f aca="false">VLOOKUP(T66,IR!$C$6:$D$365,2)</f>
        <v>0.073027120344161</v>
      </c>
      <c r="Y66" s="147"/>
      <c r="Z66" s="148"/>
      <c r="AA66" s="147"/>
      <c r="AB66" s="148"/>
      <c r="AC66" s="141"/>
      <c r="AD66" s="141"/>
      <c r="AE66" s="120" t="n">
        <f aca="false">(T66-Calculation!$C$4)/365.25</f>
        <v>4.83778234086242</v>
      </c>
      <c r="AF66" s="119"/>
      <c r="AG66" s="142" t="n">
        <f aca="false">T66</f>
        <v>38384</v>
      </c>
      <c r="AH66" s="26" t="e">
        <f aca="false">fvol(AG66,volRange)</f>
        <v>#VALUE!</v>
      </c>
      <c r="AI66" s="143" t="n">
        <v>0.198</v>
      </c>
      <c r="AK66" s="26" t="e">
        <f aca="false">fvol(AJ66,volRange)</f>
        <v>#VALUE!</v>
      </c>
      <c r="AL66" s="143" t="n">
        <v>0.198</v>
      </c>
      <c r="AO66" s="128" t="n">
        <v>33.8</v>
      </c>
      <c r="AP66" s="138" t="e">
        <f aca="false">B66-AO66</f>
        <v>#VALUE!</v>
      </c>
      <c r="AT66" s="97" t="n">
        <f aca="false">C66/9.6</f>
        <v>4.80603448275862</v>
      </c>
    </row>
    <row r="67" customFormat="false" ht="12.75" hidden="false" customHeight="false" outlineLevel="0" collapsed="false">
      <c r="A67" s="127" t="n">
        <f aca="false">T67</f>
        <v>38412</v>
      </c>
      <c r="B67" s="128" t="e">
        <f aca="false">U67+PPadd</f>
        <v>#VALUE!</v>
      </c>
      <c r="C67" s="129" t="n">
        <f aca="false">V67+GPadd</f>
        <v>45.0339310344828</v>
      </c>
      <c r="D67" s="130" t="n">
        <v>2.05</v>
      </c>
      <c r="E67" s="131" t="n">
        <f aca="false">X67</f>
        <v>0.073073656045922</v>
      </c>
      <c r="F67" s="147"/>
      <c r="G67" s="148"/>
      <c r="H67" s="147"/>
      <c r="I67" s="148"/>
      <c r="L67" s="101" t="n">
        <f aca="false">(A67-Calculation!$C$4)/365.25</f>
        <v>4.91444216290212</v>
      </c>
      <c r="N67" s="134" t="n">
        <f aca="false">A67</f>
        <v>38412</v>
      </c>
      <c r="O67" s="26" t="e">
        <f aca="false">AH67*(1+PvolMult)</f>
        <v>#VALUE!</v>
      </c>
      <c r="P67" s="135" t="n">
        <f aca="false">AI67*(1+GvolMult)</f>
        <v>0.198</v>
      </c>
      <c r="Q67" s="144"/>
      <c r="T67" s="137" t="n">
        <f aca="false">DATE(YEAR(T66),MONTH(T66)+1,1)</f>
        <v>38412</v>
      </c>
      <c r="U67" s="128" t="e">
        <f aca="false">fprice(T67,forward_range)</f>
        <v>#VALUE!</v>
      </c>
      <c r="V67" s="138" t="n">
        <v>45.0339310344828</v>
      </c>
      <c r="W67" s="130" t="n">
        <v>2.05</v>
      </c>
      <c r="X67" s="139" t="n">
        <f aca="false">VLOOKUP(T67,IR!$C$6:$D$365,2)</f>
        <v>0.073073656045922</v>
      </c>
      <c r="Y67" s="147"/>
      <c r="Z67" s="148"/>
      <c r="AA67" s="147"/>
      <c r="AB67" s="148"/>
      <c r="AC67" s="141"/>
      <c r="AD67" s="141"/>
      <c r="AE67" s="120" t="n">
        <f aca="false">(T67-Calculation!$C$4)/365.25</f>
        <v>4.91444216290212</v>
      </c>
      <c r="AF67" s="119"/>
      <c r="AG67" s="142" t="n">
        <f aca="false">T67</f>
        <v>38412</v>
      </c>
      <c r="AH67" s="26" t="e">
        <f aca="false">fvol(AG67,volRange)</f>
        <v>#VALUE!</v>
      </c>
      <c r="AI67" s="143" t="n">
        <v>0.198</v>
      </c>
      <c r="AK67" s="26" t="e">
        <f aca="false">fvol(AJ67,volRange)</f>
        <v>#VALUE!</v>
      </c>
      <c r="AL67" s="143" t="n">
        <v>0.198</v>
      </c>
      <c r="AO67" s="128" t="n">
        <v>26.025</v>
      </c>
      <c r="AP67" s="138" t="e">
        <f aca="false">B67-AO67</f>
        <v>#VALUE!</v>
      </c>
      <c r="AT67" s="97" t="n">
        <f aca="false">C67/9.6</f>
        <v>4.69103448275862</v>
      </c>
    </row>
    <row r="68" customFormat="false" ht="12.75" hidden="false" customHeight="false" outlineLevel="0" collapsed="false">
      <c r="A68" s="127" t="n">
        <f aca="false">T68</f>
        <v>38443</v>
      </c>
      <c r="B68" s="128" t="e">
        <f aca="false">U68+PPadd</f>
        <v>#VALUE!</v>
      </c>
      <c r="C68" s="129" t="n">
        <f aca="false">V68+GPadd</f>
        <v>44.0044137931035</v>
      </c>
      <c r="D68" s="130" t="n">
        <v>2.05</v>
      </c>
      <c r="E68" s="131" t="n">
        <f aca="false">X68</f>
        <v>0.073109671243347</v>
      </c>
      <c r="F68" s="147"/>
      <c r="G68" s="148"/>
      <c r="H68" s="147"/>
      <c r="I68" s="148"/>
      <c r="L68" s="101" t="n">
        <f aca="false">(A68-Calculation!$C$4)/365.25</f>
        <v>4.99931553730322</v>
      </c>
      <c r="N68" s="134" t="n">
        <f aca="false">A68</f>
        <v>38443</v>
      </c>
      <c r="O68" s="26" t="e">
        <f aca="false">AH68*(1+PvolMult)</f>
        <v>#VALUE!</v>
      </c>
      <c r="P68" s="135" t="n">
        <f aca="false">AI68*(1+GvolMult)</f>
        <v>0.198</v>
      </c>
      <c r="Q68" s="144"/>
      <c r="T68" s="137" t="n">
        <f aca="false">DATE(YEAR(T67),MONTH(T67)+1,1)</f>
        <v>38443</v>
      </c>
      <c r="U68" s="128" t="e">
        <f aca="false">fprice(T68,forward_range)</f>
        <v>#VALUE!</v>
      </c>
      <c r="V68" s="138" t="n">
        <v>44.0044137931035</v>
      </c>
      <c r="W68" s="130" t="n">
        <v>2.05</v>
      </c>
      <c r="X68" s="139" t="n">
        <f aca="false">VLOOKUP(T68,IR!$C$6:$D$365,2)</f>
        <v>0.073109671243347</v>
      </c>
      <c r="Y68" s="147"/>
      <c r="Z68" s="148"/>
      <c r="AA68" s="147"/>
      <c r="AB68" s="148"/>
      <c r="AC68" s="141"/>
      <c r="AD68" s="141"/>
      <c r="AE68" s="120" t="n">
        <f aca="false">(T68-Calculation!$C$4)/365.25</f>
        <v>4.99931553730322</v>
      </c>
      <c r="AF68" s="119"/>
      <c r="AG68" s="142" t="n">
        <f aca="false">T68</f>
        <v>38443</v>
      </c>
      <c r="AH68" s="26" t="e">
        <f aca="false">fvol(AG68,volRange)</f>
        <v>#VALUE!</v>
      </c>
      <c r="AI68" s="143" t="n">
        <v>0.198</v>
      </c>
      <c r="AK68" s="26" t="e">
        <f aca="false">fvol(AJ68,volRange)</f>
        <v>#VALUE!</v>
      </c>
      <c r="AL68" s="143" t="n">
        <v>0.198</v>
      </c>
      <c r="AO68" s="128" t="n">
        <v>26.25</v>
      </c>
      <c r="AP68" s="138" t="e">
        <f aca="false">B68-AO68</f>
        <v>#VALUE!</v>
      </c>
      <c r="AT68" s="97" t="n">
        <f aca="false">C68/9.6</f>
        <v>4.58379310344828</v>
      </c>
    </row>
    <row r="69" customFormat="false" ht="12.75" hidden="false" customHeight="false" outlineLevel="0" collapsed="false">
      <c r="A69" s="127" t="n">
        <f aca="false">T69</f>
        <v>38473</v>
      </c>
      <c r="B69" s="128" t="e">
        <f aca="false">U69+PPadd</f>
        <v>#VALUE!</v>
      </c>
      <c r="C69" s="129" t="n">
        <f aca="false">V69+GPadd</f>
        <v>43.2612413793104</v>
      </c>
      <c r="D69" s="130" t="n">
        <v>2.05</v>
      </c>
      <c r="E69" s="131" t="n">
        <f aca="false">X69</f>
        <v>0.073133686802917</v>
      </c>
      <c r="F69" s="147"/>
      <c r="G69" s="148"/>
      <c r="H69" s="147"/>
      <c r="I69" s="148"/>
      <c r="L69" s="101" t="n">
        <f aca="false">(A69-Calculation!$C$4)/365.25</f>
        <v>5.08145106091718</v>
      </c>
      <c r="N69" s="134" t="n">
        <f aca="false">A69</f>
        <v>38473</v>
      </c>
      <c r="O69" s="26" t="e">
        <f aca="false">AH69*(1+PvolMult)</f>
        <v>#VALUE!</v>
      </c>
      <c r="P69" s="135" t="n">
        <f aca="false">AI69*(1+GvolMult)</f>
        <v>0.197</v>
      </c>
      <c r="Q69" s="144"/>
      <c r="T69" s="137" t="n">
        <f aca="false">DATE(YEAR(T68),MONTH(T68)+1,1)</f>
        <v>38473</v>
      </c>
      <c r="U69" s="128" t="e">
        <f aca="false">fprice(T69,forward_range)</f>
        <v>#VALUE!</v>
      </c>
      <c r="V69" s="138" t="n">
        <v>43.2612413793104</v>
      </c>
      <c r="W69" s="130" t="n">
        <v>2.05</v>
      </c>
      <c r="X69" s="139" t="n">
        <f aca="false">VLOOKUP(T69,IR!$C$6:$D$365,2)</f>
        <v>0.073133686802917</v>
      </c>
      <c r="Y69" s="147"/>
      <c r="Z69" s="148"/>
      <c r="AA69" s="147"/>
      <c r="AB69" s="148"/>
      <c r="AC69" s="141"/>
      <c r="AD69" s="141"/>
      <c r="AE69" s="120" t="n">
        <f aca="false">(T69-Calculation!$C$4)/365.25</f>
        <v>5.08145106091718</v>
      </c>
      <c r="AF69" s="119"/>
      <c r="AG69" s="142" t="n">
        <f aca="false">T69</f>
        <v>38473</v>
      </c>
      <c r="AH69" s="26" t="e">
        <f aca="false">fvol(AG69,volRange)</f>
        <v>#VALUE!</v>
      </c>
      <c r="AI69" s="143" t="n">
        <v>0.197</v>
      </c>
      <c r="AK69" s="26" t="e">
        <f aca="false">fvol(AJ69,volRange)</f>
        <v>#VALUE!</v>
      </c>
      <c r="AL69" s="143" t="n">
        <v>0.197</v>
      </c>
      <c r="AO69" s="128" t="n">
        <v>31.05</v>
      </c>
      <c r="AP69" s="138" t="e">
        <f aca="false">B69-AO69</f>
        <v>#VALUE!</v>
      </c>
      <c r="AT69" s="97" t="n">
        <f aca="false">C69/9.6</f>
        <v>4.50637931034483</v>
      </c>
    </row>
    <row r="70" customFormat="false" ht="12.75" hidden="false" customHeight="false" outlineLevel="0" collapsed="false">
      <c r="A70" s="127" t="n">
        <f aca="false">T70</f>
        <v>38504</v>
      </c>
      <c r="B70" s="128" t="e">
        <f aca="false">U70+PPadd</f>
        <v>#VALUE!</v>
      </c>
      <c r="C70" s="129" t="n">
        <f aca="false">V70+GPadd</f>
        <v>43.3787586206897</v>
      </c>
      <c r="D70" s="130" t="n">
        <v>2.05</v>
      </c>
      <c r="E70" s="131" t="n">
        <f aca="false">X70</f>
        <v>0.07315850288134</v>
      </c>
      <c r="F70" s="147"/>
      <c r="G70" s="148"/>
      <c r="H70" s="147"/>
      <c r="I70" s="148"/>
      <c r="L70" s="101" t="n">
        <f aca="false">(A70-Calculation!$C$4)/365.25</f>
        <v>5.16632443531828</v>
      </c>
      <c r="N70" s="134" t="n">
        <f aca="false">A70</f>
        <v>38504</v>
      </c>
      <c r="O70" s="26" t="e">
        <f aca="false">AH70*(1+PvolMult)</f>
        <v>#VALUE!</v>
      </c>
      <c r="P70" s="135" t="n">
        <f aca="false">AI70*(1+GvolMult)</f>
        <v>0.197</v>
      </c>
      <c r="Q70" s="144"/>
      <c r="T70" s="137" t="n">
        <f aca="false">DATE(YEAR(T69),MONTH(T69)+1,1)</f>
        <v>38504</v>
      </c>
      <c r="U70" s="128" t="e">
        <f aca="false">fprice(T70,forward_range)</f>
        <v>#VALUE!</v>
      </c>
      <c r="V70" s="138" t="n">
        <v>43.3787586206897</v>
      </c>
      <c r="W70" s="130" t="n">
        <v>2.05</v>
      </c>
      <c r="X70" s="139" t="n">
        <f aca="false">VLOOKUP(T70,IR!$C$6:$D$365,2)</f>
        <v>0.07315850288134</v>
      </c>
      <c r="Y70" s="147"/>
      <c r="Z70" s="148"/>
      <c r="AA70" s="147"/>
      <c r="AB70" s="148"/>
      <c r="AC70" s="141"/>
      <c r="AD70" s="141"/>
      <c r="AE70" s="120" t="n">
        <f aca="false">(T70-Calculation!$C$4)/365.25</f>
        <v>5.16632443531828</v>
      </c>
      <c r="AF70" s="119"/>
      <c r="AG70" s="142" t="n">
        <f aca="false">T70</f>
        <v>38504</v>
      </c>
      <c r="AH70" s="26" t="e">
        <f aca="false">fvol(AG70,volRange)</f>
        <v>#VALUE!</v>
      </c>
      <c r="AI70" s="143" t="n">
        <v>0.197</v>
      </c>
      <c r="AK70" s="26" t="e">
        <f aca="false">fvol(AJ70,volRange)</f>
        <v>#VALUE!</v>
      </c>
      <c r="AL70" s="143" t="n">
        <v>0.197</v>
      </c>
      <c r="AO70" s="128" t="n">
        <v>54.375</v>
      </c>
      <c r="AP70" s="138" t="e">
        <f aca="false">B70-AO70</f>
        <v>#VALUE!</v>
      </c>
      <c r="AT70" s="97" t="n">
        <f aca="false">C70/9.6</f>
        <v>4.51862068965517</v>
      </c>
    </row>
    <row r="71" customFormat="false" ht="12.75" hidden="false" customHeight="false" outlineLevel="0" collapsed="false">
      <c r="A71" s="127" t="n">
        <f aca="false">T71</f>
        <v>38534</v>
      </c>
      <c r="B71" s="128" t="e">
        <f aca="false">U71+PPadd</f>
        <v>#VALUE!</v>
      </c>
      <c r="C71" s="129" t="n">
        <f aca="false">V71+GPadd</f>
        <v>43.9001379310345</v>
      </c>
      <c r="D71" s="130" t="n">
        <v>2.05</v>
      </c>
      <c r="E71" s="131" t="n">
        <f aca="false">X71</f>
        <v>0.073182518441297</v>
      </c>
      <c r="F71" s="147"/>
      <c r="G71" s="148"/>
      <c r="H71" s="147"/>
      <c r="I71" s="148"/>
      <c r="L71" s="101" t="n">
        <f aca="false">(A71-Calculation!$C$4)/365.25</f>
        <v>5.24845995893224</v>
      </c>
      <c r="N71" s="134" t="n">
        <f aca="false">A71</f>
        <v>38534</v>
      </c>
      <c r="O71" s="26" t="e">
        <f aca="false">AH71*(1+PvolMult)</f>
        <v>#VALUE!</v>
      </c>
      <c r="P71" s="135" t="n">
        <f aca="false">AI71*(1+GvolMult)</f>
        <v>0.196</v>
      </c>
      <c r="Q71" s="144"/>
      <c r="T71" s="137" t="n">
        <f aca="false">DATE(YEAR(T70),MONTH(T70)+1,1)</f>
        <v>38534</v>
      </c>
      <c r="U71" s="128" t="e">
        <f aca="false">fprice(T71,forward_range)</f>
        <v>#VALUE!</v>
      </c>
      <c r="V71" s="138" t="n">
        <v>43.9001379310345</v>
      </c>
      <c r="W71" s="130" t="n">
        <v>2.05</v>
      </c>
      <c r="X71" s="139" t="n">
        <f aca="false">VLOOKUP(T71,IR!$C$6:$D$365,2)</f>
        <v>0.073182518441297</v>
      </c>
      <c r="Y71" s="147"/>
      <c r="Z71" s="148"/>
      <c r="AA71" s="147"/>
      <c r="AB71" s="148"/>
      <c r="AC71" s="141"/>
      <c r="AD71" s="141"/>
      <c r="AE71" s="120" t="n">
        <f aca="false">(T71-Calculation!$C$4)/365.25</f>
        <v>5.24845995893224</v>
      </c>
      <c r="AF71" s="119"/>
      <c r="AG71" s="142" t="n">
        <f aca="false">T71</f>
        <v>38534</v>
      </c>
      <c r="AH71" s="26" t="e">
        <f aca="false">fvol(AG71,volRange)</f>
        <v>#VALUE!</v>
      </c>
      <c r="AI71" s="143" t="n">
        <v>0.196</v>
      </c>
      <c r="AK71" s="26" t="e">
        <f aca="false">fvol(AJ71,volRange)</f>
        <v>#VALUE!</v>
      </c>
      <c r="AL71" s="143" t="n">
        <v>0.196</v>
      </c>
      <c r="AO71" s="128" t="n">
        <v>90.5</v>
      </c>
      <c r="AP71" s="138" t="e">
        <f aca="false">B71-AO71</f>
        <v>#VALUE!</v>
      </c>
      <c r="AT71" s="97" t="n">
        <f aca="false">C71/9.6</f>
        <v>4.57293103448276</v>
      </c>
    </row>
    <row r="72" customFormat="false" ht="12.75" hidden="false" customHeight="false" outlineLevel="0" collapsed="false">
      <c r="A72" s="127" t="n">
        <f aca="false">T72</f>
        <v>38565</v>
      </c>
      <c r="B72" s="128" t="e">
        <f aca="false">U72+PPadd</f>
        <v>#VALUE!</v>
      </c>
      <c r="C72" s="129" t="n">
        <f aca="false">V72+GPadd</f>
        <v>44.5473103448276</v>
      </c>
      <c r="D72" s="130" t="n">
        <v>2.05</v>
      </c>
      <c r="E72" s="131" t="n">
        <f aca="false">X72</f>
        <v>0.07320733452012</v>
      </c>
      <c r="F72" s="147"/>
      <c r="G72" s="148"/>
      <c r="H72" s="147"/>
      <c r="I72" s="148"/>
      <c r="L72" s="101" t="n">
        <f aca="false">(A72-Calculation!$C$4)/365.25</f>
        <v>5.33333333333333</v>
      </c>
      <c r="N72" s="134" t="n">
        <f aca="false">A72</f>
        <v>38565</v>
      </c>
      <c r="O72" s="26" t="e">
        <f aca="false">AH72*(1+PvolMult)</f>
        <v>#VALUE!</v>
      </c>
      <c r="P72" s="135" t="n">
        <f aca="false">AI72*(1+GvolMult)</f>
        <v>0.196</v>
      </c>
      <c r="Q72" s="144"/>
      <c r="T72" s="137" t="n">
        <f aca="false">DATE(YEAR(T71),MONTH(T71)+1,1)</f>
        <v>38565</v>
      </c>
      <c r="U72" s="128" t="e">
        <f aca="false">fprice(T72,forward_range)</f>
        <v>#VALUE!</v>
      </c>
      <c r="V72" s="138" t="n">
        <v>44.5473103448276</v>
      </c>
      <c r="W72" s="130" t="n">
        <v>2.05</v>
      </c>
      <c r="X72" s="139" t="n">
        <f aca="false">VLOOKUP(T72,IR!$C$6:$D$365,2)</f>
        <v>0.07320733452012</v>
      </c>
      <c r="Y72" s="147"/>
      <c r="Z72" s="148"/>
      <c r="AA72" s="147"/>
      <c r="AB72" s="148"/>
      <c r="AC72" s="141"/>
      <c r="AD72" s="141"/>
      <c r="AE72" s="120" t="n">
        <f aca="false">(T72-Calculation!$C$4)/365.25</f>
        <v>5.33333333333333</v>
      </c>
      <c r="AF72" s="119"/>
      <c r="AG72" s="142" t="n">
        <f aca="false">T72</f>
        <v>38565</v>
      </c>
      <c r="AH72" s="26" t="e">
        <f aca="false">fvol(AG72,volRange)</f>
        <v>#VALUE!</v>
      </c>
      <c r="AI72" s="143" t="n">
        <v>0.196</v>
      </c>
      <c r="AK72" s="26" t="e">
        <f aca="false">fvol(AJ72,volRange)</f>
        <v>#VALUE!</v>
      </c>
      <c r="AL72" s="143" t="n">
        <v>0.196</v>
      </c>
      <c r="AO72" s="128" t="n">
        <v>78</v>
      </c>
      <c r="AP72" s="138" t="e">
        <f aca="false">B72-AO72</f>
        <v>#VALUE!</v>
      </c>
      <c r="AT72" s="97" t="n">
        <f aca="false">C72/9.6</f>
        <v>4.64034482758621</v>
      </c>
    </row>
    <row r="73" customFormat="false" ht="12.75" hidden="false" customHeight="false" outlineLevel="0" collapsed="false">
      <c r="A73" s="127" t="n">
        <f aca="false">T73</f>
        <v>38596</v>
      </c>
      <c r="B73" s="128" t="e">
        <f aca="false">U73+PPadd</f>
        <v>#VALUE!</v>
      </c>
      <c r="C73" s="129" t="n">
        <f aca="false">V73+GPadd</f>
        <v>45.8946206896552</v>
      </c>
      <c r="D73" s="130" t="n">
        <v>2.05</v>
      </c>
      <c r="E73" s="131" t="n">
        <f aca="false">X73</f>
        <v>0.073232150599146</v>
      </c>
      <c r="F73" s="147"/>
      <c r="G73" s="148"/>
      <c r="H73" s="147"/>
      <c r="I73" s="148"/>
      <c r="L73" s="101" t="n">
        <f aca="false">(A73-Calculation!$C$4)/365.25</f>
        <v>5.41820670773443</v>
      </c>
      <c r="N73" s="134" t="n">
        <f aca="false">A73</f>
        <v>38596</v>
      </c>
      <c r="O73" s="26" t="e">
        <f aca="false">AH73*(1+PvolMult)</f>
        <v>#VALUE!</v>
      </c>
      <c r="P73" s="135" t="n">
        <f aca="false">AI73*(1+GvolMult)</f>
        <v>0.196</v>
      </c>
      <c r="Q73" s="144"/>
      <c r="T73" s="137" t="n">
        <f aca="false">DATE(YEAR(T72),MONTH(T72)+1,1)</f>
        <v>38596</v>
      </c>
      <c r="U73" s="128" t="e">
        <f aca="false">fprice(T73,forward_range)</f>
        <v>#VALUE!</v>
      </c>
      <c r="V73" s="138" t="n">
        <v>45.8946206896552</v>
      </c>
      <c r="W73" s="130" t="n">
        <v>2.05</v>
      </c>
      <c r="X73" s="139" t="n">
        <f aca="false">VLOOKUP(T73,IR!$C$6:$D$365,2)</f>
        <v>0.073232150599146</v>
      </c>
      <c r="Y73" s="147"/>
      <c r="Z73" s="148"/>
      <c r="AA73" s="147"/>
      <c r="AB73" s="148"/>
      <c r="AC73" s="141"/>
      <c r="AD73" s="141"/>
      <c r="AE73" s="120" t="n">
        <f aca="false">(T73-Calculation!$C$4)/365.25</f>
        <v>5.41820670773443</v>
      </c>
      <c r="AF73" s="119"/>
      <c r="AG73" s="142" t="n">
        <f aca="false">T73</f>
        <v>38596</v>
      </c>
      <c r="AH73" s="26" t="e">
        <f aca="false">fvol(AG73,volRange)</f>
        <v>#VALUE!</v>
      </c>
      <c r="AI73" s="143" t="n">
        <v>0.196</v>
      </c>
      <c r="AK73" s="26" t="e">
        <f aca="false">fvol(AJ73,volRange)</f>
        <v>#VALUE!</v>
      </c>
      <c r="AL73" s="143" t="n">
        <v>0.196</v>
      </c>
      <c r="AO73" s="128" t="n">
        <v>33.6</v>
      </c>
      <c r="AP73" s="138" t="e">
        <f aca="false">B73-AO73</f>
        <v>#VALUE!</v>
      </c>
      <c r="AT73" s="97" t="n">
        <f aca="false">C73/9.6</f>
        <v>4.78068965517242</v>
      </c>
    </row>
    <row r="74" customFormat="false" ht="12.75" hidden="false" customHeight="false" outlineLevel="0" collapsed="false">
      <c r="A74" s="127" t="n">
        <f aca="false">T74</f>
        <v>38626</v>
      </c>
      <c r="B74" s="128" t="e">
        <f aca="false">U74+PPadd</f>
        <v>#VALUE!</v>
      </c>
      <c r="C74" s="129" t="n">
        <f aca="false">V74+GPadd</f>
        <v>46.7222068965517</v>
      </c>
      <c r="D74" s="130" t="n">
        <v>2.05</v>
      </c>
      <c r="E74" s="131" t="n">
        <f aca="false">X74</f>
        <v>0.073256166159687</v>
      </c>
      <c r="F74" s="147"/>
      <c r="G74" s="148"/>
      <c r="H74" s="147"/>
      <c r="I74" s="148"/>
      <c r="L74" s="101" t="n">
        <f aca="false">(A74-Calculation!$C$4)/365.25</f>
        <v>5.50034223134839</v>
      </c>
      <c r="N74" s="134" t="n">
        <f aca="false">A74</f>
        <v>38626</v>
      </c>
      <c r="O74" s="26" t="e">
        <f aca="false">AH74*(1+PvolMult)</f>
        <v>#VALUE!</v>
      </c>
      <c r="P74" s="135" t="n">
        <f aca="false">AI74*(1+GvolMult)</f>
        <v>0.195</v>
      </c>
      <c r="Q74" s="144"/>
      <c r="T74" s="137" t="n">
        <f aca="false">DATE(YEAR(T73),MONTH(T73)+1,1)</f>
        <v>38626</v>
      </c>
      <c r="U74" s="128" t="e">
        <f aca="false">fprice(T74,forward_range)</f>
        <v>#VALUE!</v>
      </c>
      <c r="V74" s="138" t="n">
        <v>46.7222068965517</v>
      </c>
      <c r="W74" s="130" t="n">
        <v>2.05</v>
      </c>
      <c r="X74" s="139" t="n">
        <f aca="false">VLOOKUP(T74,IR!$C$6:$D$365,2)</f>
        <v>0.073256166159687</v>
      </c>
      <c r="Y74" s="147"/>
      <c r="Z74" s="148"/>
      <c r="AA74" s="147"/>
      <c r="AB74" s="148"/>
      <c r="AC74" s="141"/>
      <c r="AD74" s="141"/>
      <c r="AE74" s="120" t="n">
        <f aca="false">(T74-Calculation!$C$4)/365.25</f>
        <v>5.50034223134839</v>
      </c>
      <c r="AF74" s="119"/>
      <c r="AG74" s="142" t="n">
        <f aca="false">T74</f>
        <v>38626</v>
      </c>
      <c r="AH74" s="26" t="e">
        <f aca="false">fvol(AG74,volRange)</f>
        <v>#VALUE!</v>
      </c>
      <c r="AI74" s="143" t="n">
        <v>0.195</v>
      </c>
      <c r="AK74" s="26" t="e">
        <f aca="false">fvol(AJ74,volRange)</f>
        <v>#VALUE!</v>
      </c>
      <c r="AL74" s="143" t="n">
        <v>0.195</v>
      </c>
      <c r="AO74" s="128" t="n">
        <v>25.85</v>
      </c>
      <c r="AP74" s="138" t="e">
        <f aca="false">B74-AO74</f>
        <v>#VALUE!</v>
      </c>
      <c r="AT74" s="97" t="n">
        <f aca="false">C74/9.6</f>
        <v>4.86689655172414</v>
      </c>
    </row>
    <row r="75" customFormat="false" ht="12.75" hidden="false" customHeight="false" outlineLevel="0" collapsed="false">
      <c r="A75" s="127" t="n">
        <f aca="false">T75</f>
        <v>38657</v>
      </c>
      <c r="B75" s="128" t="e">
        <f aca="false">U75+PPadd</f>
        <v>#VALUE!</v>
      </c>
      <c r="C75" s="129" t="n">
        <f aca="false">V75+GPadd</f>
        <v>47.5497931034483</v>
      </c>
      <c r="D75" s="130" t="n">
        <v>2.05</v>
      </c>
      <c r="E75" s="131" t="n">
        <f aca="false">X75</f>
        <v>0.073280982239113</v>
      </c>
      <c r="F75" s="147"/>
      <c r="G75" s="148"/>
      <c r="H75" s="147"/>
      <c r="I75" s="148"/>
      <c r="L75" s="101" t="n">
        <f aca="false">(A75-Calculation!$C$4)/365.25</f>
        <v>5.58521560574949</v>
      </c>
      <c r="N75" s="134" t="n">
        <f aca="false">A75</f>
        <v>38657</v>
      </c>
      <c r="O75" s="26" t="e">
        <f aca="false">AH75*(1+PvolMult)</f>
        <v>#VALUE!</v>
      </c>
      <c r="P75" s="135" t="n">
        <f aca="false">AI75*(1+GvolMult)</f>
        <v>0.195</v>
      </c>
      <c r="Q75" s="144"/>
      <c r="T75" s="137" t="n">
        <f aca="false">DATE(YEAR(T74),MONTH(T74)+1,1)</f>
        <v>38657</v>
      </c>
      <c r="U75" s="128" t="e">
        <f aca="false">fprice(T75,forward_range)</f>
        <v>#VALUE!</v>
      </c>
      <c r="V75" s="138" t="n">
        <v>47.5497931034483</v>
      </c>
      <c r="W75" s="130" t="n">
        <v>2.05</v>
      </c>
      <c r="X75" s="139" t="n">
        <f aca="false">VLOOKUP(T75,IR!$C$6:$D$365,2)</f>
        <v>0.073280982239113</v>
      </c>
      <c r="Y75" s="147"/>
      <c r="Z75" s="148"/>
      <c r="AA75" s="147"/>
      <c r="AB75" s="148"/>
      <c r="AC75" s="141"/>
      <c r="AD75" s="141"/>
      <c r="AE75" s="120" t="n">
        <f aca="false">(T75-Calculation!$C$4)/365.25</f>
        <v>5.58521560574949</v>
      </c>
      <c r="AF75" s="119"/>
      <c r="AG75" s="142" t="n">
        <f aca="false">T75</f>
        <v>38657</v>
      </c>
      <c r="AH75" s="26" t="e">
        <f aca="false">fvol(AG75,volRange)</f>
        <v>#VALUE!</v>
      </c>
      <c r="AI75" s="143" t="n">
        <v>0.195</v>
      </c>
      <c r="AK75" s="26" t="e">
        <f aca="false">fvol(AJ75,volRange)</f>
        <v>#VALUE!</v>
      </c>
      <c r="AL75" s="143" t="n">
        <v>0.195</v>
      </c>
      <c r="AO75" s="128" t="n">
        <v>26.1</v>
      </c>
      <c r="AP75" s="138" t="e">
        <f aca="false">B75-AO75</f>
        <v>#VALUE!</v>
      </c>
      <c r="AT75" s="97" t="n">
        <f aca="false">C75/9.6</f>
        <v>4.95310344827586</v>
      </c>
    </row>
    <row r="76" customFormat="false" ht="12.75" hidden="false" customHeight="false" outlineLevel="0" collapsed="false">
      <c r="A76" s="127" t="n">
        <f aca="false">T76</f>
        <v>38687</v>
      </c>
      <c r="B76" s="128" t="e">
        <f aca="false">U76+PPadd</f>
        <v>#VALUE!</v>
      </c>
      <c r="C76" s="129" t="n">
        <f aca="false">V76+GPadd</f>
        <v>48.0364137931035</v>
      </c>
      <c r="D76" s="130" t="n">
        <v>2.05</v>
      </c>
      <c r="E76" s="131" t="n">
        <f aca="false">X76</f>
        <v>0.073304997800042</v>
      </c>
      <c r="F76" s="147"/>
      <c r="G76" s="148"/>
      <c r="H76" s="147"/>
      <c r="I76" s="148"/>
      <c r="L76" s="101" t="n">
        <f aca="false">(A76-Calculation!$C$4)/365.25</f>
        <v>5.66735112936345</v>
      </c>
      <c r="N76" s="134" t="n">
        <f aca="false">A76</f>
        <v>38687</v>
      </c>
      <c r="O76" s="26" t="e">
        <f aca="false">AH76*(1+PvolMult)</f>
        <v>#VALUE!</v>
      </c>
      <c r="P76" s="135" t="n">
        <f aca="false">AI76*(1+GvolMult)</f>
        <v>0.194</v>
      </c>
      <c r="Q76" s="144"/>
      <c r="T76" s="137" t="n">
        <f aca="false">DATE(YEAR(T75),MONTH(T75)+1,1)</f>
        <v>38687</v>
      </c>
      <c r="U76" s="128" t="e">
        <f aca="false">fprice(T76,forward_range)</f>
        <v>#VALUE!</v>
      </c>
      <c r="V76" s="138" t="n">
        <v>48.0364137931035</v>
      </c>
      <c r="W76" s="130" t="n">
        <v>2.05</v>
      </c>
      <c r="X76" s="139" t="n">
        <f aca="false">VLOOKUP(T76,IR!$C$6:$D$365,2)</f>
        <v>0.073304997800042</v>
      </c>
      <c r="Y76" s="147"/>
      <c r="Z76" s="148"/>
      <c r="AA76" s="147"/>
      <c r="AB76" s="148"/>
      <c r="AC76" s="141"/>
      <c r="AD76" s="141"/>
      <c r="AE76" s="120" t="n">
        <f aca="false">(T76-Calculation!$C$4)/365.25</f>
        <v>5.66735112936345</v>
      </c>
      <c r="AF76" s="119"/>
      <c r="AG76" s="142" t="n">
        <f aca="false">T76</f>
        <v>38687</v>
      </c>
      <c r="AH76" s="26" t="e">
        <f aca="false">fvol(AG76,volRange)</f>
        <v>#VALUE!</v>
      </c>
      <c r="AI76" s="143" t="n">
        <v>0.194</v>
      </c>
      <c r="AK76" s="26" t="e">
        <f aca="false">fvol(AJ76,volRange)</f>
        <v>#VALUE!</v>
      </c>
      <c r="AL76" s="143" t="n">
        <v>0.194</v>
      </c>
      <c r="AO76" s="128" t="n">
        <v>27.1</v>
      </c>
      <c r="AP76" s="138" t="e">
        <f aca="false">B76-AO76</f>
        <v>#VALUE!</v>
      </c>
      <c r="AT76" s="97" t="n">
        <f aca="false">C76/9.6</f>
        <v>5.00379310344828</v>
      </c>
    </row>
    <row r="77" customFormat="false" ht="12.75" hidden="false" customHeight="false" outlineLevel="0" collapsed="false">
      <c r="A77" s="127" t="n">
        <f aca="false">T77</f>
        <v>38718</v>
      </c>
      <c r="B77" s="128" t="e">
        <f aca="false">U77+PPadd</f>
        <v>#VALUE!</v>
      </c>
      <c r="C77" s="129" t="n">
        <f aca="false">V77+GPadd</f>
        <v>47.2783448275862</v>
      </c>
      <c r="D77" s="130" t="n">
        <v>2.05</v>
      </c>
      <c r="E77" s="131" t="n">
        <f aca="false">X77</f>
        <v>0.073329813879868</v>
      </c>
      <c r="F77" s="147"/>
      <c r="G77" s="148"/>
      <c r="H77" s="147"/>
      <c r="I77" s="148"/>
      <c r="L77" s="101" t="n">
        <f aca="false">(A77-Calculation!$C$4)/365.25</f>
        <v>5.75222450376455</v>
      </c>
      <c r="N77" s="134" t="n">
        <f aca="false">A77</f>
        <v>38718</v>
      </c>
      <c r="O77" s="26" t="e">
        <f aca="false">AH77*(1+PvolMult)</f>
        <v>#VALUE!</v>
      </c>
      <c r="P77" s="135" t="n">
        <f aca="false">AI77*(1+GvolMult)</f>
        <v>0.194</v>
      </c>
      <c r="Q77" s="144"/>
      <c r="T77" s="137" t="n">
        <f aca="false">DATE(YEAR(T76),MONTH(T76)+1,1)</f>
        <v>38718</v>
      </c>
      <c r="U77" s="128" t="e">
        <f aca="false">fprice(T77,forward_range)</f>
        <v>#VALUE!</v>
      </c>
      <c r="V77" s="138" t="n">
        <v>47.2783448275862</v>
      </c>
      <c r="W77" s="130" t="n">
        <v>2.05</v>
      </c>
      <c r="X77" s="139" t="n">
        <f aca="false">VLOOKUP(T77,IR!$C$6:$D$365,2)</f>
        <v>0.073329813879868</v>
      </c>
      <c r="Y77" s="147"/>
      <c r="Z77" s="148"/>
      <c r="AA77" s="147"/>
      <c r="AB77" s="148"/>
      <c r="AC77" s="141"/>
      <c r="AD77" s="141"/>
      <c r="AE77" s="120" t="n">
        <f aca="false">(T77-Calculation!$C$4)/365.25</f>
        <v>5.75222450376455</v>
      </c>
      <c r="AF77" s="119"/>
      <c r="AG77" s="142" t="n">
        <f aca="false">T77</f>
        <v>38718</v>
      </c>
      <c r="AH77" s="26" t="e">
        <f aca="false">fvol(AG77,volRange)</f>
        <v>#VALUE!</v>
      </c>
      <c r="AI77" s="143" t="n">
        <v>0.194</v>
      </c>
      <c r="AK77" s="26" t="e">
        <f aca="false">fvol(AJ77,volRange)</f>
        <v>#VALUE!</v>
      </c>
      <c r="AL77" s="143" t="n">
        <v>0.194</v>
      </c>
      <c r="AO77" s="128" t="n">
        <v>34.05</v>
      </c>
      <c r="AP77" s="138" t="e">
        <f aca="false">B77-AO77</f>
        <v>#VALUE!</v>
      </c>
      <c r="AT77" s="97" t="n">
        <f aca="false">C77/9.6</f>
        <v>4.9248275862069</v>
      </c>
    </row>
    <row r="78" customFormat="false" ht="12.75" hidden="false" customHeight="false" outlineLevel="0" collapsed="false">
      <c r="A78" s="127" t="n">
        <f aca="false">T78</f>
        <v>38749</v>
      </c>
      <c r="B78" s="128" t="e">
        <f aca="false">U78+PPadd</f>
        <v>#VALUE!</v>
      </c>
      <c r="C78" s="129" t="n">
        <f aca="false">V78+GPadd</f>
        <v>46.0684137931035</v>
      </c>
      <c r="D78" s="130" t="n">
        <v>2.05</v>
      </c>
      <c r="E78" s="131" t="n">
        <f aca="false">X78</f>
        <v>0.073354629959897</v>
      </c>
      <c r="F78" s="147"/>
      <c r="G78" s="148"/>
      <c r="H78" s="147"/>
      <c r="I78" s="148"/>
      <c r="L78" s="101" t="n">
        <f aca="false">(A78-Calculation!$C$4)/365.25</f>
        <v>5.83709787816564</v>
      </c>
      <c r="N78" s="134" t="n">
        <f aca="false">A78</f>
        <v>38749</v>
      </c>
      <c r="O78" s="26" t="e">
        <f aca="false">AH78*(1+PvolMult)</f>
        <v>#VALUE!</v>
      </c>
      <c r="P78" s="135" t="n">
        <f aca="false">AI78*(1+GvolMult)</f>
        <v>0.193</v>
      </c>
      <c r="Q78" s="144"/>
      <c r="T78" s="137" t="n">
        <f aca="false">DATE(YEAR(T77),MONTH(T77)+1,1)</f>
        <v>38749</v>
      </c>
      <c r="U78" s="128" t="e">
        <f aca="false">fprice(T78,forward_range)</f>
        <v>#VALUE!</v>
      </c>
      <c r="V78" s="138" t="n">
        <v>46.0684137931035</v>
      </c>
      <c r="W78" s="130" t="n">
        <v>2.05</v>
      </c>
      <c r="X78" s="139" t="n">
        <f aca="false">VLOOKUP(T78,IR!$C$6:$D$365,2)</f>
        <v>0.073354629959897</v>
      </c>
      <c r="Y78" s="147"/>
      <c r="Z78" s="148"/>
      <c r="AA78" s="147"/>
      <c r="AB78" s="148"/>
      <c r="AC78" s="141"/>
      <c r="AD78" s="141"/>
      <c r="AE78" s="120" t="n">
        <f aca="false">(T78-Calculation!$C$4)/365.25</f>
        <v>5.83709787816564</v>
      </c>
      <c r="AF78" s="119"/>
      <c r="AG78" s="142" t="n">
        <f aca="false">T78</f>
        <v>38749</v>
      </c>
      <c r="AH78" s="26" t="e">
        <f aca="false">fvol(AG78,volRange)</f>
        <v>#VALUE!</v>
      </c>
      <c r="AI78" s="143" t="n">
        <v>0.193</v>
      </c>
      <c r="AK78" s="26" t="e">
        <f aca="false">fvol(AJ78,volRange)</f>
        <v>#VALUE!</v>
      </c>
      <c r="AL78" s="143" t="n">
        <v>0.193</v>
      </c>
      <c r="AO78" s="128" t="n">
        <v>34.05</v>
      </c>
      <c r="AP78" s="138" t="e">
        <f aca="false">B78-AO78</f>
        <v>#VALUE!</v>
      </c>
      <c r="AT78" s="97" t="n">
        <f aca="false">C78/9.6</f>
        <v>4.79879310344828</v>
      </c>
    </row>
    <row r="79" customFormat="false" ht="12.75" hidden="false" customHeight="false" outlineLevel="0" collapsed="false">
      <c r="A79" s="127" t="n">
        <f aca="false">T79</f>
        <v>38777</v>
      </c>
      <c r="B79" s="128" t="e">
        <f aca="false">U79+PPadd</f>
        <v>#VALUE!</v>
      </c>
      <c r="C79" s="129" t="n">
        <f aca="false">V79+GPadd</f>
        <v>44.9710344827586</v>
      </c>
      <c r="D79" s="130" t="n">
        <v>2.05</v>
      </c>
      <c r="E79" s="131" t="n">
        <f aca="false">X79</f>
        <v>0.07337704448397</v>
      </c>
      <c r="F79" s="147"/>
      <c r="G79" s="148"/>
      <c r="H79" s="147"/>
      <c r="I79" s="148"/>
      <c r="L79" s="101" t="n">
        <f aca="false">(A79-Calculation!$C$4)/365.25</f>
        <v>5.91375770020534</v>
      </c>
      <c r="N79" s="134" t="n">
        <f aca="false">A79</f>
        <v>38777</v>
      </c>
      <c r="O79" s="26" t="e">
        <f aca="false">AH79*(1+PvolMult)</f>
        <v>#VALUE!</v>
      </c>
      <c r="P79" s="135" t="n">
        <f aca="false">AI79*(1+GvolMult)</f>
        <v>0.189</v>
      </c>
      <c r="Q79" s="144"/>
      <c r="T79" s="137" t="n">
        <f aca="false">DATE(YEAR(T78),MONTH(T78)+1,1)</f>
        <v>38777</v>
      </c>
      <c r="U79" s="128" t="e">
        <f aca="false">fprice(T79,forward_range)</f>
        <v>#VALUE!</v>
      </c>
      <c r="V79" s="138" t="n">
        <v>44.9710344827586</v>
      </c>
      <c r="W79" s="130" t="n">
        <v>2.05</v>
      </c>
      <c r="X79" s="139" t="n">
        <f aca="false">VLOOKUP(T79,IR!$C$6:$D$365,2)</f>
        <v>0.07337704448397</v>
      </c>
      <c r="Y79" s="147"/>
      <c r="Z79" s="148"/>
      <c r="AA79" s="147"/>
      <c r="AB79" s="148"/>
      <c r="AC79" s="141"/>
      <c r="AD79" s="141"/>
      <c r="AE79" s="120" t="n">
        <f aca="false">(T79-Calculation!$C$4)/365.25</f>
        <v>5.91375770020534</v>
      </c>
      <c r="AF79" s="119"/>
      <c r="AG79" s="142" t="n">
        <f aca="false">T79</f>
        <v>38777</v>
      </c>
      <c r="AH79" s="26" t="e">
        <f aca="false">fvol(AG79,volRange)</f>
        <v>#VALUE!</v>
      </c>
      <c r="AI79" s="143" t="n">
        <v>0.189</v>
      </c>
      <c r="AK79" s="26" t="e">
        <f aca="false">fvol(AJ79,volRange)</f>
        <v>#VALUE!</v>
      </c>
      <c r="AL79" s="143" t="n">
        <v>0.189</v>
      </c>
      <c r="AO79" s="128" t="n">
        <v>26.275</v>
      </c>
      <c r="AP79" s="138" t="e">
        <f aca="false">B79-AO79</f>
        <v>#VALUE!</v>
      </c>
      <c r="AT79" s="97" t="n">
        <f aca="false">C79/9.6</f>
        <v>4.68448275862069</v>
      </c>
    </row>
    <row r="80" customFormat="false" ht="12.75" hidden="false" customHeight="false" outlineLevel="0" collapsed="false">
      <c r="A80" s="127" t="n">
        <f aca="false">T80</f>
        <v>38808</v>
      </c>
      <c r="B80" s="128" t="e">
        <f aca="false">U80+PPadd</f>
        <v>#VALUE!</v>
      </c>
      <c r="C80" s="129" t="n">
        <f aca="false">V80+GPadd</f>
        <v>43.9481379310345</v>
      </c>
      <c r="D80" s="130" t="n">
        <v>2.05</v>
      </c>
      <c r="E80" s="131" t="n">
        <f aca="false">X80</f>
        <v>0.073401860564386</v>
      </c>
      <c r="F80" s="147"/>
      <c r="G80" s="148"/>
      <c r="H80" s="147"/>
      <c r="I80" s="148"/>
      <c r="L80" s="101" t="n">
        <f aca="false">(A80-Calculation!$C$4)/365.25</f>
        <v>5.99863107460643</v>
      </c>
      <c r="N80" s="134" t="n">
        <f aca="false">A80</f>
        <v>38808</v>
      </c>
      <c r="O80" s="26" t="e">
        <f aca="false">AH80*(1+PvolMult)</f>
        <v>#VALUE!</v>
      </c>
      <c r="P80" s="135" t="n">
        <f aca="false">AI80*(1+GvolMult)</f>
        <v>0.188</v>
      </c>
      <c r="Q80" s="144"/>
      <c r="T80" s="137" t="n">
        <f aca="false">DATE(YEAR(T79),MONTH(T79)+1,1)</f>
        <v>38808</v>
      </c>
      <c r="U80" s="128" t="e">
        <f aca="false">fprice(T80,forward_range)</f>
        <v>#VALUE!</v>
      </c>
      <c r="V80" s="138" t="n">
        <v>43.9481379310345</v>
      </c>
      <c r="W80" s="130" t="n">
        <v>2.05</v>
      </c>
      <c r="X80" s="139" t="n">
        <f aca="false">VLOOKUP(T80,IR!$C$6:$D$365,2)</f>
        <v>0.073401860564386</v>
      </c>
      <c r="Y80" s="147"/>
      <c r="Z80" s="148"/>
      <c r="AA80" s="147"/>
      <c r="AB80" s="148"/>
      <c r="AC80" s="141"/>
      <c r="AD80" s="141"/>
      <c r="AE80" s="120" t="n">
        <f aca="false">(T80-Calculation!$C$4)/365.25</f>
        <v>5.99863107460643</v>
      </c>
      <c r="AF80" s="119"/>
      <c r="AG80" s="142" t="n">
        <f aca="false">T80</f>
        <v>38808</v>
      </c>
      <c r="AH80" s="26" t="e">
        <f aca="false">fvol(AG80,volRange)</f>
        <v>#VALUE!</v>
      </c>
      <c r="AI80" s="143" t="n">
        <v>0.188</v>
      </c>
      <c r="AK80" s="26" t="e">
        <f aca="false">fvol(AJ80,volRange)</f>
        <v>#VALUE!</v>
      </c>
      <c r="AL80" s="143" t="n">
        <v>0.188</v>
      </c>
      <c r="AO80" s="128" t="n">
        <v>26.5</v>
      </c>
      <c r="AP80" s="138" t="e">
        <f aca="false">B80-AO80</f>
        <v>#VALUE!</v>
      </c>
      <c r="AT80" s="97" t="n">
        <f aca="false">C80/9.6</f>
        <v>4.57793103448276</v>
      </c>
    </row>
    <row r="81" customFormat="false" ht="12.75" hidden="false" customHeight="false" outlineLevel="0" collapsed="false">
      <c r="A81" s="127" t="n">
        <f aca="false">T81</f>
        <v>38838</v>
      </c>
      <c r="B81" s="128" t="e">
        <f aca="false">U81+PPadd</f>
        <v>#VALUE!</v>
      </c>
      <c r="C81" s="129" t="n">
        <f aca="false">V81+GPadd</f>
        <v>43.2182068965517</v>
      </c>
      <c r="D81" s="130" t="n">
        <v>2.05</v>
      </c>
      <c r="E81" s="131" t="n">
        <f aca="false">X81</f>
        <v>0.073425876126273</v>
      </c>
      <c r="F81" s="147"/>
      <c r="G81" s="148"/>
      <c r="H81" s="147"/>
      <c r="I81" s="148"/>
      <c r="L81" s="101" t="n">
        <f aca="false">(A81-Calculation!$C$4)/365.25</f>
        <v>6.0807665982204</v>
      </c>
      <c r="N81" s="134" t="n">
        <f aca="false">A81</f>
        <v>38838</v>
      </c>
      <c r="O81" s="26" t="e">
        <f aca="false">AH81*(1+PvolMult)</f>
        <v>#VALUE!</v>
      </c>
      <c r="P81" s="135" t="n">
        <f aca="false">AI81*(1+GvolMult)</f>
        <v>0.19</v>
      </c>
      <c r="Q81" s="144"/>
      <c r="T81" s="137" t="n">
        <f aca="false">DATE(YEAR(T80),MONTH(T80)+1,1)</f>
        <v>38838</v>
      </c>
      <c r="U81" s="128" t="e">
        <f aca="false">fprice(T81,forward_range)</f>
        <v>#VALUE!</v>
      </c>
      <c r="V81" s="138" t="n">
        <v>43.2182068965517</v>
      </c>
      <c r="W81" s="130" t="n">
        <v>2.05</v>
      </c>
      <c r="X81" s="139" t="n">
        <f aca="false">VLOOKUP(T81,IR!$C$6:$D$365,2)</f>
        <v>0.073425876126273</v>
      </c>
      <c r="Y81" s="147"/>
      <c r="Z81" s="148"/>
      <c r="AA81" s="147"/>
      <c r="AB81" s="148"/>
      <c r="AC81" s="141"/>
      <c r="AD81" s="141"/>
      <c r="AE81" s="120" t="n">
        <f aca="false">(T81-Calculation!$C$4)/365.25</f>
        <v>6.0807665982204</v>
      </c>
      <c r="AF81" s="119"/>
      <c r="AG81" s="142" t="n">
        <f aca="false">T81</f>
        <v>38838</v>
      </c>
      <c r="AH81" s="26" t="e">
        <f aca="false">fvol(AG81,volRange)</f>
        <v>#VALUE!</v>
      </c>
      <c r="AI81" s="143" t="n">
        <v>0.19</v>
      </c>
      <c r="AK81" s="26" t="e">
        <f aca="false">fvol(AJ81,volRange)</f>
        <v>#VALUE!</v>
      </c>
      <c r="AL81" s="143" t="n">
        <v>0.19</v>
      </c>
      <c r="AO81" s="128" t="n">
        <v>31.55</v>
      </c>
      <c r="AP81" s="138" t="e">
        <f aca="false">B81-AO81</f>
        <v>#VALUE!</v>
      </c>
      <c r="AT81" s="97" t="n">
        <f aca="false">C81/9.6</f>
        <v>4.50189655172414</v>
      </c>
    </row>
    <row r="82" customFormat="false" ht="12.75" hidden="false" customHeight="false" outlineLevel="0" collapsed="false">
      <c r="A82" s="127" t="n">
        <f aca="false">T82</f>
        <v>38869</v>
      </c>
      <c r="B82" s="128" t="e">
        <f aca="false">U82+PPadd</f>
        <v>#VALUE!</v>
      </c>
      <c r="C82" s="129" t="n">
        <f aca="false">V82+GPadd</f>
        <v>43.3373793103448</v>
      </c>
      <c r="D82" s="130" t="n">
        <v>2.05</v>
      </c>
      <c r="E82" s="131" t="n">
        <f aca="false">X82</f>
        <v>0.073450692207089</v>
      </c>
      <c r="F82" s="147"/>
      <c r="G82" s="148"/>
      <c r="H82" s="147"/>
      <c r="I82" s="148"/>
      <c r="L82" s="101" t="n">
        <f aca="false">(A82-Calculation!$C$4)/365.25</f>
        <v>6.16563997262149</v>
      </c>
      <c r="N82" s="134" t="n">
        <f aca="false">A82</f>
        <v>38869</v>
      </c>
      <c r="O82" s="26" t="e">
        <f aca="false">AH82*(1+PvolMult)</f>
        <v>#VALUE!</v>
      </c>
      <c r="P82" s="135" t="n">
        <f aca="false">AI82*(1+GvolMult)</f>
        <v>0.189</v>
      </c>
      <c r="Q82" s="144"/>
      <c r="T82" s="137" t="n">
        <f aca="false">DATE(YEAR(T81),MONTH(T81)+1,1)</f>
        <v>38869</v>
      </c>
      <c r="U82" s="128" t="e">
        <f aca="false">fprice(T82,forward_range)</f>
        <v>#VALUE!</v>
      </c>
      <c r="V82" s="138" t="n">
        <v>43.3373793103448</v>
      </c>
      <c r="W82" s="130" t="n">
        <v>2.05</v>
      </c>
      <c r="X82" s="139" t="n">
        <f aca="false">VLOOKUP(T82,IR!$C$6:$D$365,2)</f>
        <v>0.073450692207089</v>
      </c>
      <c r="Y82" s="147"/>
      <c r="Z82" s="148"/>
      <c r="AA82" s="147"/>
      <c r="AB82" s="148"/>
      <c r="AC82" s="141"/>
      <c r="AD82" s="141"/>
      <c r="AE82" s="120" t="n">
        <f aca="false">(T82-Calculation!$C$4)/365.25</f>
        <v>6.16563997262149</v>
      </c>
      <c r="AF82" s="119"/>
      <c r="AG82" s="142" t="n">
        <f aca="false">T82</f>
        <v>38869</v>
      </c>
      <c r="AH82" s="26" t="e">
        <f aca="false">fvol(AG82,volRange)</f>
        <v>#VALUE!</v>
      </c>
      <c r="AI82" s="143" t="n">
        <v>0.189</v>
      </c>
      <c r="AK82" s="26" t="e">
        <f aca="false">fvol(AJ82,volRange)</f>
        <v>#VALUE!</v>
      </c>
      <c r="AL82" s="143" t="n">
        <v>0.189</v>
      </c>
      <c r="AO82" s="128" t="n">
        <v>55.125</v>
      </c>
      <c r="AP82" s="138" t="e">
        <f aca="false">B82-AO82</f>
        <v>#VALUE!</v>
      </c>
      <c r="AT82" s="97" t="n">
        <f aca="false">C82/9.6</f>
        <v>4.51431034482759</v>
      </c>
    </row>
    <row r="83" customFormat="false" ht="12.75" hidden="false" customHeight="false" outlineLevel="0" collapsed="false">
      <c r="A83" s="127" t="n">
        <f aca="false">T83</f>
        <v>38899</v>
      </c>
      <c r="B83" s="128" t="e">
        <f aca="false">U83+PPadd</f>
        <v>#VALUE!</v>
      </c>
      <c r="C83" s="129" t="n">
        <f aca="false">V83+GPadd</f>
        <v>43.8653793103448</v>
      </c>
      <c r="D83" s="130" t="n">
        <v>2.05</v>
      </c>
      <c r="E83" s="131" t="n">
        <f aca="false">X83</f>
        <v>0.073474707769363</v>
      </c>
      <c r="F83" s="147"/>
      <c r="G83" s="148"/>
      <c r="H83" s="147"/>
      <c r="I83" s="148"/>
      <c r="L83" s="101" t="n">
        <f aca="false">(A83-Calculation!$C$4)/365.25</f>
        <v>6.24777549623546</v>
      </c>
      <c r="N83" s="134" t="n">
        <f aca="false">A83</f>
        <v>38899</v>
      </c>
      <c r="O83" s="26" t="e">
        <f aca="false">AH83*(1+PvolMult)</f>
        <v>#VALUE!</v>
      </c>
      <c r="P83" s="135" t="n">
        <f aca="false">AI83*(1+GvolMult)</f>
        <v>0.188</v>
      </c>
      <c r="Q83" s="144"/>
      <c r="T83" s="137" t="n">
        <f aca="false">DATE(YEAR(T82),MONTH(T82)+1,1)</f>
        <v>38899</v>
      </c>
      <c r="U83" s="128" t="e">
        <f aca="false">fprice(T83,forward_range)</f>
        <v>#VALUE!</v>
      </c>
      <c r="V83" s="138" t="n">
        <v>43.8653793103448</v>
      </c>
      <c r="W83" s="130" t="n">
        <v>2.05</v>
      </c>
      <c r="X83" s="139" t="n">
        <f aca="false">VLOOKUP(T83,IR!$C$6:$D$365,2)</f>
        <v>0.073474707769363</v>
      </c>
      <c r="Y83" s="147"/>
      <c r="Z83" s="148"/>
      <c r="AA83" s="147"/>
      <c r="AB83" s="148"/>
      <c r="AC83" s="141"/>
      <c r="AD83" s="141"/>
      <c r="AE83" s="120" t="n">
        <f aca="false">(T83-Calculation!$C$4)/365.25</f>
        <v>6.24777549623546</v>
      </c>
      <c r="AF83" s="119"/>
      <c r="AG83" s="142" t="n">
        <f aca="false">T83</f>
        <v>38899</v>
      </c>
      <c r="AH83" s="26" t="e">
        <f aca="false">fvol(AG83,volRange)</f>
        <v>#VALUE!</v>
      </c>
      <c r="AI83" s="143" t="n">
        <v>0.188</v>
      </c>
      <c r="AK83" s="26" t="e">
        <f aca="false">fvol(AJ83,volRange)</f>
        <v>#VALUE!</v>
      </c>
      <c r="AL83" s="143" t="n">
        <v>0.188</v>
      </c>
      <c r="AO83" s="128" t="n">
        <v>92.5</v>
      </c>
      <c r="AP83" s="138" t="e">
        <f aca="false">B83-AO83</f>
        <v>#VALUE!</v>
      </c>
      <c r="AT83" s="97" t="n">
        <f aca="false">C83/9.6</f>
        <v>4.56931034482759</v>
      </c>
    </row>
    <row r="84" customFormat="false" ht="12.75" hidden="false" customHeight="false" outlineLevel="0" collapsed="false">
      <c r="A84" s="127" t="n">
        <f aca="false">T84</f>
        <v>38930</v>
      </c>
      <c r="B84" s="128" t="e">
        <f aca="false">U84+PPadd</f>
        <v>#VALUE!</v>
      </c>
      <c r="C84" s="129" t="n">
        <f aca="false">V84+GPadd</f>
        <v>44.5257931034483</v>
      </c>
      <c r="D84" s="130" t="n">
        <v>2.05</v>
      </c>
      <c r="E84" s="131" t="n">
        <f aca="false">X84</f>
        <v>0.07349952385058</v>
      </c>
      <c r="F84" s="147"/>
      <c r="G84" s="148"/>
      <c r="H84" s="147"/>
      <c r="I84" s="148"/>
      <c r="L84" s="101" t="n">
        <f aca="false">(A84-Calculation!$C$4)/365.25</f>
        <v>6.33264887063655</v>
      </c>
      <c r="N84" s="134" t="n">
        <f aca="false">A84</f>
        <v>38930</v>
      </c>
      <c r="O84" s="26" t="e">
        <f aca="false">AH84*(1+PvolMult)</f>
        <v>#VALUE!</v>
      </c>
      <c r="P84" s="135" t="n">
        <f aca="false">AI84*(1+GvolMult)</f>
        <v>0.186</v>
      </c>
      <c r="Q84" s="144"/>
      <c r="T84" s="137" t="n">
        <f aca="false">DATE(YEAR(T83),MONTH(T83)+1,1)</f>
        <v>38930</v>
      </c>
      <c r="U84" s="128" t="e">
        <f aca="false">fprice(T84,forward_range)</f>
        <v>#VALUE!</v>
      </c>
      <c r="V84" s="138" t="n">
        <v>44.5257931034483</v>
      </c>
      <c r="W84" s="130" t="n">
        <v>2.05</v>
      </c>
      <c r="X84" s="139" t="n">
        <f aca="false">VLOOKUP(T84,IR!$C$6:$D$365,2)</f>
        <v>0.07349952385058</v>
      </c>
      <c r="Y84" s="147"/>
      <c r="Z84" s="148"/>
      <c r="AA84" s="147"/>
      <c r="AB84" s="148"/>
      <c r="AC84" s="141"/>
      <c r="AD84" s="141"/>
      <c r="AE84" s="120" t="n">
        <f aca="false">(T84-Calculation!$C$4)/365.25</f>
        <v>6.33264887063655</v>
      </c>
      <c r="AF84" s="119"/>
      <c r="AG84" s="142" t="n">
        <f aca="false">T84</f>
        <v>38930</v>
      </c>
      <c r="AH84" s="26" t="e">
        <f aca="false">fvol(AG84,volRange)</f>
        <v>#VALUE!</v>
      </c>
      <c r="AI84" s="143" t="n">
        <v>0.186</v>
      </c>
      <c r="AK84" s="26" t="e">
        <f aca="false">fvol(AJ84,volRange)</f>
        <v>#VALUE!</v>
      </c>
      <c r="AL84" s="143" t="n">
        <v>0.186</v>
      </c>
      <c r="AO84" s="128" t="n">
        <v>80</v>
      </c>
      <c r="AP84" s="138" t="e">
        <f aca="false">B84-AO84</f>
        <v>#VALUE!</v>
      </c>
      <c r="AT84" s="97" t="n">
        <f aca="false">C84/9.6</f>
        <v>4.63810344827586</v>
      </c>
    </row>
    <row r="85" customFormat="false" ht="12.75" hidden="false" customHeight="false" outlineLevel="0" collapsed="false">
      <c r="A85" s="127" t="n">
        <f aca="false">T85</f>
        <v>38961</v>
      </c>
      <c r="B85" s="128" t="e">
        <f aca="false">U85+PPadd</f>
        <v>#VALUE!</v>
      </c>
      <c r="C85" s="129" t="n">
        <f aca="false">V85+GPadd</f>
        <v>45.8813793103448</v>
      </c>
      <c r="D85" s="130" t="n">
        <v>2.05</v>
      </c>
      <c r="E85" s="131" t="n">
        <f aca="false">X85</f>
        <v>0.073524339932</v>
      </c>
      <c r="F85" s="147"/>
      <c r="G85" s="148"/>
      <c r="H85" s="147"/>
      <c r="I85" s="148"/>
      <c r="L85" s="101" t="n">
        <f aca="false">(A85-Calculation!$C$4)/365.25</f>
        <v>6.41752224503765</v>
      </c>
      <c r="N85" s="134" t="n">
        <f aca="false">A85</f>
        <v>38961</v>
      </c>
      <c r="O85" s="26" t="e">
        <f aca="false">AH85*(1+PvolMult)</f>
        <v>#VALUE!</v>
      </c>
      <c r="P85" s="135" t="n">
        <f aca="false">AI85*(1+GvolMult)</f>
        <v>0.185</v>
      </c>
      <c r="Q85" s="144"/>
      <c r="T85" s="137" t="n">
        <f aca="false">DATE(YEAR(T84),MONTH(T84)+1,1)</f>
        <v>38961</v>
      </c>
      <c r="U85" s="128" t="e">
        <f aca="false">fprice(T85,forward_range)</f>
        <v>#VALUE!</v>
      </c>
      <c r="V85" s="138" t="n">
        <v>45.8813793103448</v>
      </c>
      <c r="W85" s="130" t="n">
        <v>2.05</v>
      </c>
      <c r="X85" s="139" t="n">
        <f aca="false">VLOOKUP(T85,IR!$C$6:$D$365,2)</f>
        <v>0.073524339932</v>
      </c>
      <c r="Y85" s="147"/>
      <c r="Z85" s="148"/>
      <c r="AA85" s="147"/>
      <c r="AB85" s="148"/>
      <c r="AC85" s="141"/>
      <c r="AD85" s="141"/>
      <c r="AE85" s="120" t="n">
        <f aca="false">(T85-Calculation!$C$4)/365.25</f>
        <v>6.41752224503765</v>
      </c>
      <c r="AF85" s="119"/>
      <c r="AG85" s="142" t="n">
        <f aca="false">T85</f>
        <v>38961</v>
      </c>
      <c r="AH85" s="26" t="e">
        <f aca="false">fvol(AG85,volRange)</f>
        <v>#VALUE!</v>
      </c>
      <c r="AI85" s="143" t="n">
        <v>0.185</v>
      </c>
      <c r="AK85" s="26" t="e">
        <f aca="false">fvol(AJ85,volRange)</f>
        <v>#VALUE!</v>
      </c>
      <c r="AL85" s="143" t="n">
        <v>0.185</v>
      </c>
      <c r="AO85" s="128" t="n">
        <v>33.85</v>
      </c>
      <c r="AP85" s="138" t="e">
        <f aca="false">B85-AO85</f>
        <v>#VALUE!</v>
      </c>
      <c r="AT85" s="97" t="n">
        <f aca="false">C85/9.6</f>
        <v>4.77931034482759</v>
      </c>
    </row>
    <row r="86" customFormat="false" ht="12.75" hidden="false" customHeight="false" outlineLevel="0" collapsed="false">
      <c r="A86" s="127" t="n">
        <f aca="false">T86</f>
        <v>38991</v>
      </c>
      <c r="B86" s="128" t="e">
        <f aca="false">U86+PPadd</f>
        <v>#VALUE!</v>
      </c>
      <c r="C86" s="129" t="n">
        <f aca="false">V86+GPadd</f>
        <v>46.7222068965517</v>
      </c>
      <c r="D86" s="130" t="n">
        <v>2.05</v>
      </c>
      <c r="E86" s="131" t="n">
        <f aca="false">X86</f>
        <v>0.073548355494857</v>
      </c>
      <c r="F86" s="147"/>
      <c r="G86" s="148"/>
      <c r="H86" s="147"/>
      <c r="I86" s="148"/>
      <c r="L86" s="101" t="n">
        <f aca="false">(A86-Calculation!$C$4)/365.25</f>
        <v>6.49965776865161</v>
      </c>
      <c r="N86" s="134" t="n">
        <f aca="false">A86</f>
        <v>38991</v>
      </c>
      <c r="O86" s="26" t="e">
        <f aca="false">AH86*(1+PvolMult)</f>
        <v>#VALUE!</v>
      </c>
      <c r="P86" s="135" t="n">
        <f aca="false">AI86*(1+GvolMult)</f>
        <v>0.185</v>
      </c>
      <c r="Q86" s="144"/>
      <c r="T86" s="137" t="n">
        <f aca="false">DATE(YEAR(T85),MONTH(T85)+1,1)</f>
        <v>38991</v>
      </c>
      <c r="U86" s="128" t="e">
        <f aca="false">fprice(T86,forward_range)</f>
        <v>#VALUE!</v>
      </c>
      <c r="V86" s="138" t="n">
        <v>46.7222068965517</v>
      </c>
      <c r="W86" s="130" t="n">
        <v>2.05</v>
      </c>
      <c r="X86" s="139" t="n">
        <f aca="false">VLOOKUP(T86,IR!$C$6:$D$365,2)</f>
        <v>0.073548355494857</v>
      </c>
      <c r="Y86" s="147"/>
      <c r="Z86" s="148"/>
      <c r="AA86" s="147"/>
      <c r="AB86" s="148"/>
      <c r="AC86" s="141"/>
      <c r="AD86" s="141"/>
      <c r="AE86" s="120" t="n">
        <f aca="false">(T86-Calculation!$C$4)/365.25</f>
        <v>6.49965776865161</v>
      </c>
      <c r="AF86" s="119"/>
      <c r="AG86" s="142" t="n">
        <f aca="false">T86</f>
        <v>38991</v>
      </c>
      <c r="AH86" s="26" t="e">
        <f aca="false">fvol(AG86,volRange)</f>
        <v>#VALUE!</v>
      </c>
      <c r="AI86" s="143" t="n">
        <v>0.185</v>
      </c>
      <c r="AK86" s="26" t="e">
        <f aca="false">fvol(AJ86,volRange)</f>
        <v>#VALUE!</v>
      </c>
      <c r="AL86" s="143" t="n">
        <v>0.185</v>
      </c>
      <c r="AO86" s="128" t="n">
        <v>26.1</v>
      </c>
      <c r="AP86" s="138" t="e">
        <f aca="false">B86-AO86</f>
        <v>#VALUE!</v>
      </c>
      <c r="AT86" s="97" t="n">
        <f aca="false">C86/9.6</f>
        <v>4.86689655172414</v>
      </c>
    </row>
    <row r="87" customFormat="false" ht="12.75" hidden="false" customHeight="false" outlineLevel="0" collapsed="false">
      <c r="A87" s="127" t="n">
        <f aca="false">T87</f>
        <v>39022</v>
      </c>
      <c r="B87" s="128" t="e">
        <f aca="false">U87+PPadd</f>
        <v>#VALUE!</v>
      </c>
      <c r="C87" s="129" t="n">
        <f aca="false">V87+GPadd</f>
        <v>47.5845517241379</v>
      </c>
      <c r="D87" s="130" t="n">
        <v>2.05</v>
      </c>
      <c r="E87" s="131" t="n">
        <f aca="false">X87</f>
        <v>0.073573171576677</v>
      </c>
      <c r="F87" s="147"/>
      <c r="G87" s="148"/>
      <c r="H87" s="147"/>
      <c r="I87" s="148"/>
      <c r="L87" s="101" t="n">
        <f aca="false">(A87-Calculation!$C$4)/365.25</f>
        <v>6.5845311430527</v>
      </c>
      <c r="N87" s="134" t="n">
        <f aca="false">A87</f>
        <v>39022</v>
      </c>
      <c r="O87" s="26" t="e">
        <f aca="false">AH87*(1+PvolMult)</f>
        <v>#VALUE!</v>
      </c>
      <c r="P87" s="135" t="n">
        <f aca="false">AI87*(1+GvolMult)</f>
        <v>0.186</v>
      </c>
      <c r="Q87" s="144"/>
      <c r="T87" s="137" t="n">
        <f aca="false">DATE(YEAR(T86),MONTH(T86)+1,1)</f>
        <v>39022</v>
      </c>
      <c r="U87" s="128" t="e">
        <f aca="false">fprice(T87,forward_range)</f>
        <v>#VALUE!</v>
      </c>
      <c r="V87" s="138" t="n">
        <v>47.5845517241379</v>
      </c>
      <c r="W87" s="130" t="n">
        <v>2.05</v>
      </c>
      <c r="X87" s="139" t="n">
        <f aca="false">VLOOKUP(T87,IR!$C$6:$D$365,2)</f>
        <v>0.073573171576677</v>
      </c>
      <c r="Y87" s="147"/>
      <c r="Z87" s="148"/>
      <c r="AA87" s="147"/>
      <c r="AB87" s="148"/>
      <c r="AC87" s="141"/>
      <c r="AD87" s="141"/>
      <c r="AE87" s="120" t="n">
        <f aca="false">(T87-Calculation!$C$4)/365.25</f>
        <v>6.5845311430527</v>
      </c>
      <c r="AF87" s="119"/>
      <c r="AG87" s="142" t="n">
        <f aca="false">T87</f>
        <v>39022</v>
      </c>
      <c r="AH87" s="26" t="e">
        <f aca="false">fvol(AG87,volRange)</f>
        <v>#VALUE!</v>
      </c>
      <c r="AI87" s="143" t="n">
        <v>0.186</v>
      </c>
      <c r="AK87" s="26" t="e">
        <f aca="false">fvol(AJ87,volRange)</f>
        <v>#VALUE!</v>
      </c>
      <c r="AL87" s="143" t="n">
        <v>0.186</v>
      </c>
      <c r="AO87" s="128" t="n">
        <v>26.35</v>
      </c>
      <c r="AP87" s="138" t="e">
        <f aca="false">B87-AO87</f>
        <v>#VALUE!</v>
      </c>
      <c r="AT87" s="97" t="n">
        <f aca="false">C87/9.6</f>
        <v>4.95672413793104</v>
      </c>
    </row>
    <row r="88" customFormat="false" ht="12.75" hidden="false" customHeight="false" outlineLevel="0" collapsed="false">
      <c r="A88" s="127" t="n">
        <f aca="false">T88</f>
        <v>39052</v>
      </c>
      <c r="B88" s="128" t="e">
        <f aca="false">U88+PPadd</f>
        <v>#VALUE!</v>
      </c>
      <c r="C88" s="129" t="n">
        <f aca="false">V88+GPadd</f>
        <v>48.1473103448276</v>
      </c>
      <c r="D88" s="130" t="n">
        <v>2.05</v>
      </c>
      <c r="E88" s="131" t="n">
        <f aca="false">X88</f>
        <v>0.073597187139921</v>
      </c>
      <c r="F88" s="147"/>
      <c r="G88" s="148"/>
      <c r="H88" s="147"/>
      <c r="I88" s="148"/>
      <c r="L88" s="101" t="n">
        <f aca="false">(A88-Calculation!$C$4)/365.25</f>
        <v>6.66666666666667</v>
      </c>
      <c r="N88" s="134" t="n">
        <f aca="false">A88</f>
        <v>39052</v>
      </c>
      <c r="O88" s="26" t="e">
        <f aca="false">AH88*(1+PvolMult)</f>
        <v>#VALUE!</v>
      </c>
      <c r="P88" s="135" t="n">
        <f aca="false">AI88*(1+GvolMult)</f>
        <v>0.185</v>
      </c>
      <c r="Q88" s="144"/>
      <c r="T88" s="137" t="n">
        <f aca="false">DATE(YEAR(T87),MONTH(T87)+1,1)</f>
        <v>39052</v>
      </c>
      <c r="U88" s="128" t="e">
        <f aca="false">fprice(T88,forward_range)</f>
        <v>#VALUE!</v>
      </c>
      <c r="V88" s="138" t="n">
        <v>48.1473103448276</v>
      </c>
      <c r="W88" s="130" t="n">
        <v>2.05</v>
      </c>
      <c r="X88" s="139" t="n">
        <f aca="false">VLOOKUP(T88,IR!$C$6:$D$365,2)</f>
        <v>0.073597187139921</v>
      </c>
      <c r="Y88" s="147"/>
      <c r="Z88" s="148"/>
      <c r="AA88" s="147"/>
      <c r="AB88" s="148"/>
      <c r="AC88" s="141"/>
      <c r="AD88" s="141"/>
      <c r="AE88" s="120" t="n">
        <f aca="false">(T88-Calculation!$C$4)/365.25</f>
        <v>6.66666666666667</v>
      </c>
      <c r="AF88" s="119"/>
      <c r="AG88" s="142" t="n">
        <f aca="false">T88</f>
        <v>39052</v>
      </c>
      <c r="AH88" s="26" t="e">
        <f aca="false">fvol(AG88,volRange)</f>
        <v>#VALUE!</v>
      </c>
      <c r="AI88" s="143" t="n">
        <v>0.185</v>
      </c>
      <c r="AK88" s="26" t="e">
        <f aca="false">fvol(AJ88,volRange)</f>
        <v>#VALUE!</v>
      </c>
      <c r="AL88" s="143" t="n">
        <v>0.185</v>
      </c>
      <c r="AO88" s="128" t="n">
        <v>27.35</v>
      </c>
      <c r="AP88" s="138" t="e">
        <f aca="false">B88-AO88</f>
        <v>#VALUE!</v>
      </c>
      <c r="AT88" s="97" t="n">
        <f aca="false">C88/9.6</f>
        <v>5.01534482758621</v>
      </c>
    </row>
    <row r="89" customFormat="false" ht="12.75" hidden="false" customHeight="false" outlineLevel="0" collapsed="false">
      <c r="A89" s="127" t="n">
        <f aca="false">T89</f>
        <v>39083</v>
      </c>
      <c r="B89" s="128" t="e">
        <f aca="false">U89+PPadd</f>
        <v>#VALUE!</v>
      </c>
      <c r="C89" s="129" t="n">
        <f aca="false">V89+GPadd</f>
        <v>47.4736551724138</v>
      </c>
      <c r="D89" s="130" t="n">
        <v>2.05</v>
      </c>
      <c r="E89" s="131" t="n">
        <f aca="false">X89</f>
        <v>0.073622003222141</v>
      </c>
      <c r="F89" s="147"/>
      <c r="G89" s="148"/>
      <c r="H89" s="147"/>
      <c r="I89" s="148"/>
      <c r="L89" s="101" t="n">
        <f aca="false">(A89-Calculation!$C$4)/365.25</f>
        <v>6.75154004106776</v>
      </c>
      <c r="N89" s="134" t="n">
        <f aca="false">A89</f>
        <v>39083</v>
      </c>
      <c r="O89" s="26" t="e">
        <f aca="false">AH89*(1+PvolMult)</f>
        <v>#VALUE!</v>
      </c>
      <c r="P89" s="135" t="n">
        <f aca="false">AI89*(1+GvolMult)</f>
        <v>0.185</v>
      </c>
      <c r="Q89" s="144"/>
      <c r="T89" s="137" t="n">
        <f aca="false">DATE(YEAR(T88),MONTH(T88)+1,1)</f>
        <v>39083</v>
      </c>
      <c r="U89" s="128" t="e">
        <f aca="false">fprice(T89,forward_range)</f>
        <v>#VALUE!</v>
      </c>
      <c r="V89" s="138" t="n">
        <v>47.4736551724138</v>
      </c>
      <c r="W89" s="130" t="n">
        <v>2.05</v>
      </c>
      <c r="X89" s="139" t="n">
        <f aca="false">VLOOKUP(T89,IR!$C$6:$D$365,2)</f>
        <v>0.073622003222141</v>
      </c>
      <c r="Y89" s="147"/>
      <c r="Z89" s="148"/>
      <c r="AA89" s="147"/>
      <c r="AB89" s="148"/>
      <c r="AC89" s="141"/>
      <c r="AD89" s="141"/>
      <c r="AE89" s="120" t="n">
        <f aca="false">(T89-Calculation!$C$4)/365.25</f>
        <v>6.75154004106776</v>
      </c>
      <c r="AF89" s="119"/>
      <c r="AG89" s="142" t="n">
        <f aca="false">T89</f>
        <v>39083</v>
      </c>
      <c r="AH89" s="26" t="e">
        <f aca="false">fvol(AG89,volRange)</f>
        <v>#VALUE!</v>
      </c>
      <c r="AI89" s="143" t="n">
        <v>0.185</v>
      </c>
      <c r="AK89" s="26" t="e">
        <f aca="false">fvol(AJ89,volRange)</f>
        <v>#VALUE!</v>
      </c>
      <c r="AL89" s="143" t="n">
        <v>0.185</v>
      </c>
      <c r="AO89" s="128" t="n">
        <v>34.3</v>
      </c>
      <c r="AP89" s="138" t="e">
        <f aca="false">B89-AO89</f>
        <v>#VALUE!</v>
      </c>
      <c r="AT89" s="97" t="n">
        <f aca="false">C89/9.6</f>
        <v>4.94517241379311</v>
      </c>
    </row>
    <row r="90" customFormat="false" ht="12.75" hidden="false" customHeight="false" outlineLevel="0" collapsed="false">
      <c r="A90" s="127" t="n">
        <f aca="false">T90</f>
        <v>39114</v>
      </c>
      <c r="B90" s="128" t="e">
        <f aca="false">U90+PPadd</f>
        <v>#VALUE!</v>
      </c>
      <c r="C90" s="129" t="n">
        <f aca="false">V90+GPadd</f>
        <v>46.3398620689655</v>
      </c>
      <c r="D90" s="130" t="n">
        <v>2.05</v>
      </c>
      <c r="E90" s="131" t="n">
        <f aca="false">X90</f>
        <v>0.073646819304564</v>
      </c>
      <c r="F90" s="147"/>
      <c r="G90" s="148"/>
      <c r="H90" s="147"/>
      <c r="I90" s="148"/>
      <c r="L90" s="101" t="n">
        <f aca="false">(A90-Calculation!$C$4)/365.25</f>
        <v>6.83641341546886</v>
      </c>
      <c r="N90" s="134" t="n">
        <f aca="false">A90</f>
        <v>39114</v>
      </c>
      <c r="O90" s="26" t="e">
        <f aca="false">AH90*(1+PvolMult)</f>
        <v>#VALUE!</v>
      </c>
      <c r="P90" s="135" t="n">
        <f aca="false">AI90*(1+GvolMult)</f>
        <v>0.184</v>
      </c>
      <c r="Q90" s="144"/>
      <c r="T90" s="137" t="n">
        <f aca="false">DATE(YEAR(T89),MONTH(T89)+1,1)</f>
        <v>39114</v>
      </c>
      <c r="U90" s="128" t="e">
        <f aca="false">fprice(T90,forward_range)</f>
        <v>#VALUE!</v>
      </c>
      <c r="V90" s="138" t="n">
        <v>46.3398620689655</v>
      </c>
      <c r="W90" s="130" t="n">
        <v>2.05</v>
      </c>
      <c r="X90" s="139" t="n">
        <f aca="false">VLOOKUP(T90,IR!$C$6:$D$365,2)</f>
        <v>0.073646819304564</v>
      </c>
      <c r="Y90" s="147"/>
      <c r="Z90" s="148"/>
      <c r="AA90" s="147"/>
      <c r="AB90" s="148"/>
      <c r="AC90" s="141"/>
      <c r="AD90" s="141"/>
      <c r="AE90" s="120" t="n">
        <f aca="false">(T90-Calculation!$C$4)/365.25</f>
        <v>6.83641341546886</v>
      </c>
      <c r="AF90" s="119"/>
      <c r="AG90" s="142" t="n">
        <f aca="false">T90</f>
        <v>39114</v>
      </c>
      <c r="AH90" s="26" t="e">
        <f aca="false">fvol(AG90,volRange)</f>
        <v>#VALUE!</v>
      </c>
      <c r="AI90" s="143" t="n">
        <v>0.184</v>
      </c>
      <c r="AK90" s="26" t="e">
        <f aca="false">fvol(AJ90,volRange)</f>
        <v>#VALUE!</v>
      </c>
      <c r="AL90" s="143" t="n">
        <v>0.184</v>
      </c>
      <c r="AO90" s="128" t="n">
        <v>34.3</v>
      </c>
      <c r="AP90" s="138" t="e">
        <f aca="false">B90-AO90</f>
        <v>#VALUE!</v>
      </c>
      <c r="AT90" s="97" t="n">
        <f aca="false">C90/9.6</f>
        <v>4.82706896551724</v>
      </c>
    </row>
    <row r="91" customFormat="false" ht="12.75" hidden="false" customHeight="false" outlineLevel="0" collapsed="false">
      <c r="A91" s="127" t="n">
        <f aca="false">T91</f>
        <v>39142</v>
      </c>
      <c r="B91" s="128" t="e">
        <f aca="false">U91+PPadd</f>
        <v>#VALUE!</v>
      </c>
      <c r="C91" s="129" t="n">
        <f aca="false">V91+GPadd</f>
        <v>45.3318620689655</v>
      </c>
      <c r="D91" s="130" t="n">
        <v>2.05</v>
      </c>
      <c r="E91" s="131" t="n">
        <f aca="false">X91</f>
        <v>0.073669233830798</v>
      </c>
      <c r="F91" s="147"/>
      <c r="G91" s="148"/>
      <c r="H91" s="147"/>
      <c r="I91" s="148"/>
      <c r="L91" s="101" t="n">
        <f aca="false">(A91-Calculation!$C$4)/365.25</f>
        <v>6.91307323750856</v>
      </c>
      <c r="N91" s="134" t="n">
        <f aca="false">A91</f>
        <v>39142</v>
      </c>
      <c r="O91" s="26" t="e">
        <f aca="false">AH91*(1+PvolMult)</f>
        <v>#VALUE!</v>
      </c>
      <c r="P91" s="135" t="n">
        <f aca="false">AI91*(1+GvolMult)</f>
        <v>0.184</v>
      </c>
      <c r="Q91" s="144"/>
      <c r="T91" s="137" t="n">
        <f aca="false">DATE(YEAR(T90),MONTH(T90)+1,1)</f>
        <v>39142</v>
      </c>
      <c r="U91" s="128" t="e">
        <f aca="false">fprice(T91,forward_range)</f>
        <v>#VALUE!</v>
      </c>
      <c r="V91" s="138" t="n">
        <v>45.3318620689655</v>
      </c>
      <c r="W91" s="130" t="n">
        <v>2.05</v>
      </c>
      <c r="X91" s="139" t="n">
        <f aca="false">VLOOKUP(T91,IR!$C$6:$D$365,2)</f>
        <v>0.073669233830798</v>
      </c>
      <c r="Y91" s="147"/>
      <c r="Z91" s="148"/>
      <c r="AA91" s="147"/>
      <c r="AB91" s="148"/>
      <c r="AC91" s="141"/>
      <c r="AD91" s="141"/>
      <c r="AE91" s="120" t="n">
        <f aca="false">(T91-Calculation!$C$4)/365.25</f>
        <v>6.91307323750856</v>
      </c>
      <c r="AF91" s="119"/>
      <c r="AG91" s="142" t="n">
        <f aca="false">T91</f>
        <v>39142</v>
      </c>
      <c r="AH91" s="26" t="e">
        <f aca="false">fvol(AG91,volRange)</f>
        <v>#VALUE!</v>
      </c>
      <c r="AI91" s="143" t="n">
        <v>0.184</v>
      </c>
      <c r="AK91" s="26" t="e">
        <f aca="false">fvol(AJ91,volRange)</f>
        <v>#VALUE!</v>
      </c>
      <c r="AL91" s="143" t="n">
        <v>0.184</v>
      </c>
      <c r="AO91" s="128" t="n">
        <v>26.525</v>
      </c>
      <c r="AP91" s="138" t="e">
        <f aca="false">B91-AO91</f>
        <v>#VALUE!</v>
      </c>
      <c r="AT91" s="97" t="n">
        <f aca="false">C91/9.6</f>
        <v>4.72206896551724</v>
      </c>
    </row>
    <row r="92" customFormat="false" ht="12.75" hidden="false" customHeight="false" outlineLevel="0" collapsed="false">
      <c r="A92" s="127" t="n">
        <f aca="false">T92</f>
        <v>39173</v>
      </c>
      <c r="B92" s="128" t="e">
        <f aca="false">U92+PPadd</f>
        <v>#VALUE!</v>
      </c>
      <c r="C92" s="129" t="n">
        <f aca="false">V92+GPadd</f>
        <v>44.3867586206897</v>
      </c>
      <c r="D92" s="130" t="n">
        <v>2.05</v>
      </c>
      <c r="E92" s="131" t="n">
        <f aca="false">X92</f>
        <v>0.073687147347588</v>
      </c>
      <c r="F92" s="147"/>
      <c r="G92" s="148"/>
      <c r="H92" s="147"/>
      <c r="I92" s="148"/>
      <c r="L92" s="101" t="n">
        <f aca="false">(A92-Calculation!$C$4)/365.25</f>
        <v>6.99794661190965</v>
      </c>
      <c r="N92" s="134" t="n">
        <f aca="false">A92</f>
        <v>39173</v>
      </c>
      <c r="O92" s="26" t="e">
        <f aca="false">AH92*(1+PvolMult)</f>
        <v>#VALUE!</v>
      </c>
      <c r="P92" s="135" t="n">
        <f aca="false">AI92*(1+GvolMult)</f>
        <v>0.186</v>
      </c>
      <c r="Q92" s="144"/>
      <c r="T92" s="137" t="n">
        <f aca="false">DATE(YEAR(T91),MONTH(T91)+1,1)</f>
        <v>39173</v>
      </c>
      <c r="U92" s="128" t="e">
        <f aca="false">fprice(T92,forward_range)</f>
        <v>#VALUE!</v>
      </c>
      <c r="V92" s="138" t="n">
        <v>44.3867586206897</v>
      </c>
      <c r="W92" s="130" t="n">
        <v>2.05</v>
      </c>
      <c r="X92" s="139" t="n">
        <f aca="false">VLOOKUP(T92,IR!$C$6:$D$365,2)</f>
        <v>0.073687147347588</v>
      </c>
      <c r="Y92" s="147"/>
      <c r="Z92" s="148"/>
      <c r="AA92" s="147"/>
      <c r="AB92" s="148"/>
      <c r="AC92" s="141"/>
      <c r="AD92" s="141"/>
      <c r="AE92" s="120" t="n">
        <f aca="false">(T92-Calculation!$C$4)/365.25</f>
        <v>6.99794661190965</v>
      </c>
      <c r="AF92" s="119"/>
      <c r="AG92" s="142" t="n">
        <f aca="false">T92</f>
        <v>39173</v>
      </c>
      <c r="AH92" s="26" t="e">
        <f aca="false">fvol(AG92,volRange)</f>
        <v>#VALUE!</v>
      </c>
      <c r="AI92" s="143" t="n">
        <v>0.186</v>
      </c>
      <c r="AK92" s="26" t="e">
        <f aca="false">fvol(AJ92,volRange)</f>
        <v>#VALUE!</v>
      </c>
      <c r="AL92" s="143" t="n">
        <v>0.186</v>
      </c>
      <c r="AO92" s="128" t="n">
        <v>26.75</v>
      </c>
      <c r="AP92" s="138" t="e">
        <f aca="false">B92-AO92</f>
        <v>#VALUE!</v>
      </c>
      <c r="AT92" s="97" t="n">
        <f aca="false">C92/9.6</f>
        <v>4.62362068965517</v>
      </c>
    </row>
    <row r="93" customFormat="false" ht="12.75" hidden="false" customHeight="false" outlineLevel="0" collapsed="false">
      <c r="A93" s="127" t="n">
        <f aca="false">T93</f>
        <v>39203</v>
      </c>
      <c r="B93" s="128" t="e">
        <f aca="false">U93+PPadd</f>
        <v>#VALUE!</v>
      </c>
      <c r="C93" s="129" t="n">
        <f aca="false">V93+GPadd</f>
        <v>43.7478620689655</v>
      </c>
      <c r="D93" s="130" t="n">
        <v>2.05</v>
      </c>
      <c r="E93" s="131" t="n">
        <f aca="false">X93</f>
        <v>0.073700264123229</v>
      </c>
      <c r="F93" s="147"/>
      <c r="G93" s="148"/>
      <c r="H93" s="147"/>
      <c r="I93" s="148"/>
      <c r="L93" s="101" t="n">
        <f aca="false">(A93-Calculation!$C$4)/365.25</f>
        <v>7.08008213552361</v>
      </c>
      <c r="N93" s="134" t="n">
        <f aca="false">A93</f>
        <v>39203</v>
      </c>
      <c r="O93" s="26" t="e">
        <f aca="false">AH93*(1+PvolMult)</f>
        <v>#VALUE!</v>
      </c>
      <c r="P93" s="135" t="n">
        <f aca="false">AI93*(1+GvolMult)</f>
        <v>0.185</v>
      </c>
      <c r="Q93" s="144"/>
      <c r="T93" s="137" t="n">
        <f aca="false">DATE(YEAR(T92),MONTH(T92)+1,1)</f>
        <v>39203</v>
      </c>
      <c r="U93" s="128" t="e">
        <f aca="false">fprice(T93,forward_range)</f>
        <v>#VALUE!</v>
      </c>
      <c r="V93" s="138" t="n">
        <v>43.7478620689655</v>
      </c>
      <c r="W93" s="130" t="n">
        <v>2.05</v>
      </c>
      <c r="X93" s="139" t="n">
        <f aca="false">VLOOKUP(T93,IR!$C$6:$D$365,2)</f>
        <v>0.073700264123229</v>
      </c>
      <c r="Y93" s="147"/>
      <c r="Z93" s="148"/>
      <c r="AA93" s="147"/>
      <c r="AB93" s="148"/>
      <c r="AC93" s="141"/>
      <c r="AD93" s="141"/>
      <c r="AE93" s="120" t="n">
        <f aca="false">(T93-Calculation!$C$4)/365.25</f>
        <v>7.08008213552361</v>
      </c>
      <c r="AF93" s="119"/>
      <c r="AG93" s="142" t="n">
        <f aca="false">T93</f>
        <v>39203</v>
      </c>
      <c r="AH93" s="26" t="e">
        <f aca="false">fvol(AG93,volRange)</f>
        <v>#VALUE!</v>
      </c>
      <c r="AI93" s="143" t="n">
        <v>0.185</v>
      </c>
      <c r="AK93" s="26" t="e">
        <f aca="false">fvol(AJ93,volRange)</f>
        <v>#VALUE!</v>
      </c>
      <c r="AL93" s="143" t="n">
        <v>0.185</v>
      </c>
      <c r="AO93" s="128" t="n">
        <v>32.3</v>
      </c>
      <c r="AP93" s="138" t="e">
        <f aca="false">B93-AO93</f>
        <v>#VALUE!</v>
      </c>
      <c r="AT93" s="97" t="n">
        <f aca="false">C93/9.6</f>
        <v>4.55706896551724</v>
      </c>
    </row>
    <row r="94" customFormat="false" ht="12.75" hidden="false" customHeight="false" outlineLevel="0" collapsed="false">
      <c r="A94" s="127" t="n">
        <f aca="false">T94</f>
        <v>39234</v>
      </c>
      <c r="B94" s="128" t="e">
        <f aca="false">U94+PPadd</f>
        <v>#VALUE!</v>
      </c>
      <c r="C94" s="129" t="n">
        <f aca="false">V94+GPadd</f>
        <v>43.9481379310345</v>
      </c>
      <c r="D94" s="130" t="n">
        <v>2.05</v>
      </c>
      <c r="E94" s="131" t="n">
        <f aca="false">X94</f>
        <v>0.073713818124784</v>
      </c>
      <c r="F94" s="147"/>
      <c r="G94" s="148"/>
      <c r="H94" s="147"/>
      <c r="I94" s="148"/>
      <c r="L94" s="101" t="n">
        <f aca="false">(A94-Calculation!$C$4)/365.25</f>
        <v>7.16495550992471</v>
      </c>
      <c r="N94" s="134" t="n">
        <f aca="false">A94</f>
        <v>39234</v>
      </c>
      <c r="O94" s="26" t="e">
        <f aca="false">AH94*(1+PvolMult)</f>
        <v>#VALUE!</v>
      </c>
      <c r="P94" s="135" t="n">
        <f aca="false">AI94*(1+GvolMult)</f>
        <v>0.184</v>
      </c>
      <c r="Q94" s="144"/>
      <c r="T94" s="137" t="n">
        <f aca="false">DATE(YEAR(T93),MONTH(T93)+1,1)</f>
        <v>39234</v>
      </c>
      <c r="U94" s="128" t="e">
        <f aca="false">fprice(T94,forward_range)</f>
        <v>#VALUE!</v>
      </c>
      <c r="V94" s="138" t="n">
        <v>43.9481379310345</v>
      </c>
      <c r="W94" s="130" t="n">
        <v>2.05</v>
      </c>
      <c r="X94" s="139" t="n">
        <f aca="false">VLOOKUP(T94,IR!$C$6:$D$365,2)</f>
        <v>0.073713818124784</v>
      </c>
      <c r="Y94" s="147"/>
      <c r="Z94" s="148"/>
      <c r="AA94" s="147"/>
      <c r="AB94" s="148"/>
      <c r="AC94" s="141"/>
      <c r="AD94" s="141"/>
      <c r="AE94" s="120" t="n">
        <f aca="false">(T94-Calculation!$C$4)/365.25</f>
        <v>7.16495550992471</v>
      </c>
      <c r="AF94" s="119"/>
      <c r="AG94" s="142" t="n">
        <f aca="false">T94</f>
        <v>39234</v>
      </c>
      <c r="AH94" s="26" t="e">
        <f aca="false">fvol(AG94,volRange)</f>
        <v>#VALUE!</v>
      </c>
      <c r="AI94" s="143" t="n">
        <v>0.184</v>
      </c>
      <c r="AK94" s="26" t="e">
        <f aca="false">fvol(AJ94,volRange)</f>
        <v>#VALUE!</v>
      </c>
      <c r="AL94" s="143" t="n">
        <v>0.184</v>
      </c>
      <c r="AO94" s="128" t="n">
        <v>56.125</v>
      </c>
      <c r="AP94" s="138" t="e">
        <f aca="false">B94-AO94</f>
        <v>#VALUE!</v>
      </c>
      <c r="AT94" s="97" t="n">
        <f aca="false">C94/9.6</f>
        <v>4.57793103448276</v>
      </c>
    </row>
    <row r="95" customFormat="false" ht="12.75" hidden="false" customHeight="false" outlineLevel="0" collapsed="false">
      <c r="A95" s="127" t="n">
        <f aca="false">T95</f>
        <v>39264</v>
      </c>
      <c r="B95" s="128" t="e">
        <f aca="false">U95+PPadd</f>
        <v>#VALUE!</v>
      </c>
      <c r="C95" s="129" t="n">
        <f aca="false">V95+GPadd</f>
        <v>44.5605517241379</v>
      </c>
      <c r="D95" s="130" t="n">
        <v>2.05</v>
      </c>
      <c r="E95" s="131" t="n">
        <f aca="false">X95</f>
        <v>0.07372693490054</v>
      </c>
      <c r="F95" s="147"/>
      <c r="G95" s="148"/>
      <c r="H95" s="147"/>
      <c r="I95" s="148"/>
      <c r="L95" s="101" t="n">
        <f aca="false">(A95-Calculation!$C$4)/365.25</f>
        <v>7.24709103353867</v>
      </c>
      <c r="N95" s="134" t="n">
        <f aca="false">A95</f>
        <v>39264</v>
      </c>
      <c r="O95" s="26" t="e">
        <f aca="false">AH95*(1+PvolMult)</f>
        <v>#VALUE!</v>
      </c>
      <c r="P95" s="135" t="n">
        <f aca="false">AI95*(1+GvolMult)</f>
        <v>0.184</v>
      </c>
      <c r="Q95" s="144"/>
      <c r="T95" s="137" t="n">
        <f aca="false">DATE(YEAR(T94),MONTH(T94)+1,1)</f>
        <v>39264</v>
      </c>
      <c r="U95" s="128" t="e">
        <f aca="false">fprice(T95,forward_range)</f>
        <v>#VALUE!</v>
      </c>
      <c r="V95" s="138" t="n">
        <v>44.5605517241379</v>
      </c>
      <c r="W95" s="130" t="n">
        <v>2.05</v>
      </c>
      <c r="X95" s="139" t="n">
        <f aca="false">VLOOKUP(T95,IR!$C$6:$D$365,2)</f>
        <v>0.07372693490054</v>
      </c>
      <c r="Y95" s="147"/>
      <c r="Z95" s="148"/>
      <c r="AA95" s="147"/>
      <c r="AB95" s="148"/>
      <c r="AC95" s="141"/>
      <c r="AD95" s="141"/>
      <c r="AE95" s="120" t="n">
        <f aca="false">(T95-Calculation!$C$4)/365.25</f>
        <v>7.24709103353867</v>
      </c>
      <c r="AF95" s="119"/>
      <c r="AG95" s="142" t="n">
        <f aca="false">T95</f>
        <v>39264</v>
      </c>
      <c r="AH95" s="26" t="e">
        <f aca="false">fvol(AG95,volRange)</f>
        <v>#VALUE!</v>
      </c>
      <c r="AI95" s="143" t="n">
        <v>0.184</v>
      </c>
      <c r="AK95" s="26" t="e">
        <f aca="false">fvol(AJ95,volRange)</f>
        <v>#VALUE!</v>
      </c>
      <c r="AL95" s="143" t="n">
        <v>0.184</v>
      </c>
      <c r="AO95" s="128" t="n">
        <v>94.5</v>
      </c>
      <c r="AP95" s="138" t="e">
        <f aca="false">B95-AO95</f>
        <v>#VALUE!</v>
      </c>
      <c r="AT95" s="97" t="n">
        <f aca="false">C95/9.6</f>
        <v>4.64172413793104</v>
      </c>
    </row>
    <row r="96" customFormat="false" ht="12.75" hidden="false" customHeight="false" outlineLevel="0" collapsed="false">
      <c r="A96" s="127" t="n">
        <f aca="false">T96</f>
        <v>39295</v>
      </c>
      <c r="B96" s="128" t="e">
        <f aca="false">U96+PPadd</f>
        <v>#VALUE!</v>
      </c>
      <c r="C96" s="129" t="n">
        <f aca="false">V96+GPadd</f>
        <v>45.303724137931</v>
      </c>
      <c r="D96" s="130" t="n">
        <v>2.05</v>
      </c>
      <c r="E96" s="131" t="n">
        <f aca="false">X96</f>
        <v>0.073740488902215</v>
      </c>
      <c r="F96" s="147"/>
      <c r="G96" s="148"/>
      <c r="H96" s="147"/>
      <c r="I96" s="148"/>
      <c r="L96" s="101" t="n">
        <f aca="false">(A96-Calculation!$C$4)/365.25</f>
        <v>7.33196440793977</v>
      </c>
      <c r="N96" s="134" t="n">
        <f aca="false">A96</f>
        <v>39295</v>
      </c>
      <c r="O96" s="26" t="e">
        <f aca="false">AH96*(1+PvolMult)</f>
        <v>#VALUE!</v>
      </c>
      <c r="P96" s="135" t="n">
        <f aca="false">AI96*(1+GvolMult)</f>
        <v>0.183</v>
      </c>
      <c r="Q96" s="144"/>
      <c r="T96" s="137" t="n">
        <f aca="false">DATE(YEAR(T95),MONTH(T95)+1,1)</f>
        <v>39295</v>
      </c>
      <c r="U96" s="128" t="e">
        <f aca="false">fprice(T96,forward_range)</f>
        <v>#VALUE!</v>
      </c>
      <c r="V96" s="138" t="n">
        <v>45.303724137931</v>
      </c>
      <c r="W96" s="130" t="n">
        <v>2.05</v>
      </c>
      <c r="X96" s="139" t="n">
        <f aca="false">VLOOKUP(T96,IR!$C$6:$D$365,2)</f>
        <v>0.073740488902215</v>
      </c>
      <c r="Y96" s="147"/>
      <c r="Z96" s="148"/>
      <c r="AA96" s="147"/>
      <c r="AB96" s="148"/>
      <c r="AC96" s="141"/>
      <c r="AD96" s="141"/>
      <c r="AE96" s="120" t="n">
        <f aca="false">(T96-Calculation!$C$4)/365.25</f>
        <v>7.33196440793977</v>
      </c>
      <c r="AF96" s="119"/>
      <c r="AG96" s="142" t="n">
        <f aca="false">T96</f>
        <v>39295</v>
      </c>
      <c r="AH96" s="26" t="e">
        <f aca="false">fvol(AG96,volRange)</f>
        <v>#VALUE!</v>
      </c>
      <c r="AI96" s="143" t="n">
        <v>0.183</v>
      </c>
      <c r="AK96" s="26" t="e">
        <f aca="false">fvol(AJ96,volRange)</f>
        <v>#VALUE!</v>
      </c>
      <c r="AL96" s="143" t="n">
        <v>0.183</v>
      </c>
      <c r="AO96" s="128" t="n">
        <v>82</v>
      </c>
      <c r="AP96" s="138" t="e">
        <f aca="false">B96-AO96</f>
        <v>#VALUE!</v>
      </c>
      <c r="AT96" s="97" t="n">
        <f aca="false">C96/9.6</f>
        <v>4.71913793103448</v>
      </c>
    </row>
    <row r="97" customFormat="false" ht="12.75" hidden="false" customHeight="false" outlineLevel="0" collapsed="false">
      <c r="A97" s="127" t="n">
        <f aca="false">T97</f>
        <v>39326</v>
      </c>
      <c r="B97" s="128" t="e">
        <f aca="false">U97+PPadd</f>
        <v>#VALUE!</v>
      </c>
      <c r="C97" s="129" t="n">
        <f aca="false">V97+GPadd</f>
        <v>46.7288275862069</v>
      </c>
      <c r="D97" s="130" t="n">
        <v>2.05</v>
      </c>
      <c r="E97" s="131" t="n">
        <f aca="false">X97</f>
        <v>0.07375404290395</v>
      </c>
      <c r="F97" s="147"/>
      <c r="G97" s="148"/>
      <c r="H97" s="147"/>
      <c r="I97" s="148"/>
      <c r="L97" s="101" t="n">
        <f aca="false">(A97-Calculation!$C$4)/365.25</f>
        <v>7.41683778234086</v>
      </c>
      <c r="N97" s="134" t="n">
        <f aca="false">A97</f>
        <v>39326</v>
      </c>
      <c r="O97" s="26" t="e">
        <f aca="false">AH97*(1+PvolMult)</f>
        <v>#VALUE!</v>
      </c>
      <c r="P97" s="135" t="n">
        <f aca="false">AI97*(1+GvolMult)</f>
        <v>0.183</v>
      </c>
      <c r="Q97" s="144"/>
      <c r="T97" s="137" t="n">
        <f aca="false">DATE(YEAR(T96),MONTH(T96)+1,1)</f>
        <v>39326</v>
      </c>
      <c r="U97" s="128" t="e">
        <f aca="false">fprice(T97,forward_range)</f>
        <v>#VALUE!</v>
      </c>
      <c r="V97" s="138" t="n">
        <v>46.7288275862069</v>
      </c>
      <c r="W97" s="130" t="n">
        <v>2.05</v>
      </c>
      <c r="X97" s="139" t="n">
        <f aca="false">VLOOKUP(T97,IR!$C$6:$D$365,2)</f>
        <v>0.07375404290395</v>
      </c>
      <c r="Y97" s="147"/>
      <c r="Z97" s="148"/>
      <c r="AA97" s="147"/>
      <c r="AB97" s="148"/>
      <c r="AC97" s="141"/>
      <c r="AD97" s="141"/>
      <c r="AE97" s="120" t="n">
        <f aca="false">(T97-Calculation!$C$4)/365.25</f>
        <v>7.41683778234086</v>
      </c>
      <c r="AF97" s="119"/>
      <c r="AG97" s="142" t="n">
        <f aca="false">T97</f>
        <v>39326</v>
      </c>
      <c r="AH97" s="26" t="e">
        <f aca="false">fvol(AG97,volRange)</f>
        <v>#VALUE!</v>
      </c>
      <c r="AI97" s="143" t="n">
        <v>0.183</v>
      </c>
      <c r="AK97" s="26" t="e">
        <f aca="false">fvol(AJ97,volRange)</f>
        <v>#VALUE!</v>
      </c>
      <c r="AL97" s="143" t="n">
        <v>0.183</v>
      </c>
      <c r="AO97" s="128" t="n">
        <v>34.1</v>
      </c>
      <c r="AP97" s="138" t="e">
        <f aca="false">B97-AO97</f>
        <v>#VALUE!</v>
      </c>
      <c r="AT97" s="97" t="n">
        <f aca="false">C97/9.6</f>
        <v>4.86758620689655</v>
      </c>
    </row>
    <row r="98" customFormat="false" ht="12.75" hidden="false" customHeight="false" outlineLevel="0" collapsed="false">
      <c r="A98" s="127" t="n">
        <f aca="false">T98</f>
        <v>39356</v>
      </c>
      <c r="B98" s="128" t="e">
        <f aca="false">U98+PPadd</f>
        <v>#VALUE!</v>
      </c>
      <c r="C98" s="129" t="n">
        <f aca="false">V98+GPadd</f>
        <v>47.6606896551724</v>
      </c>
      <c r="D98" s="130" t="n">
        <v>2.05</v>
      </c>
      <c r="E98" s="131" t="n">
        <f aca="false">X98</f>
        <v>0.07376715967988</v>
      </c>
      <c r="F98" s="147"/>
      <c r="G98" s="148"/>
      <c r="H98" s="147"/>
      <c r="I98" s="148"/>
      <c r="L98" s="101" t="n">
        <f aca="false">(A98-Calculation!$C$4)/365.25</f>
        <v>7.49897330595483</v>
      </c>
      <c r="N98" s="134" t="n">
        <f aca="false">A98</f>
        <v>39356</v>
      </c>
      <c r="O98" s="26" t="e">
        <f aca="false">AH98*(1+PvolMult)</f>
        <v>#VALUE!</v>
      </c>
      <c r="P98" s="135" t="n">
        <f aca="false">AI98*(1+GvolMult)</f>
        <v>0.182</v>
      </c>
      <c r="Q98" s="144"/>
      <c r="T98" s="137" t="n">
        <f aca="false">DATE(YEAR(T97),MONTH(T97)+1,1)</f>
        <v>39356</v>
      </c>
      <c r="U98" s="128" t="e">
        <f aca="false">fprice(T98,forward_range)</f>
        <v>#VALUE!</v>
      </c>
      <c r="V98" s="138" t="n">
        <v>47.6606896551724</v>
      </c>
      <c r="W98" s="130" t="n">
        <v>2.05</v>
      </c>
      <c r="X98" s="139" t="n">
        <f aca="false">VLOOKUP(T98,IR!$C$6:$D$365,2)</f>
        <v>0.07376715967988</v>
      </c>
      <c r="Y98" s="147"/>
      <c r="Z98" s="148"/>
      <c r="AA98" s="147"/>
      <c r="AB98" s="148"/>
      <c r="AC98" s="141"/>
      <c r="AD98" s="141"/>
      <c r="AE98" s="120" t="n">
        <f aca="false">(T98-Calculation!$C$4)/365.25</f>
        <v>7.49897330595483</v>
      </c>
      <c r="AF98" s="119"/>
      <c r="AG98" s="142" t="n">
        <f aca="false">T98</f>
        <v>39356</v>
      </c>
      <c r="AH98" s="26" t="e">
        <f aca="false">fvol(AG98,volRange)</f>
        <v>#VALUE!</v>
      </c>
      <c r="AI98" s="143" t="n">
        <v>0.182</v>
      </c>
      <c r="AK98" s="26" t="e">
        <f aca="false">fvol(AJ98,volRange)</f>
        <v>#VALUE!</v>
      </c>
      <c r="AL98" s="143" t="n">
        <v>0.182</v>
      </c>
      <c r="AO98" s="128" t="n">
        <v>26.35</v>
      </c>
      <c r="AP98" s="138" t="e">
        <f aca="false">B98-AO98</f>
        <v>#VALUE!</v>
      </c>
      <c r="AT98" s="97" t="n">
        <f aca="false">C98/9.6</f>
        <v>4.96465517241379</v>
      </c>
    </row>
    <row r="99" customFormat="false" ht="12.75" hidden="false" customHeight="false" outlineLevel="0" collapsed="false">
      <c r="A99" s="127" t="n">
        <f aca="false">T99</f>
        <v>39387</v>
      </c>
      <c r="B99" s="128" t="e">
        <f aca="false">U99+PPadd</f>
        <v>#VALUE!</v>
      </c>
      <c r="C99" s="129" t="n">
        <f aca="false">V99+GPadd</f>
        <v>48.5710344827586</v>
      </c>
      <c r="D99" s="130" t="n">
        <v>2.05</v>
      </c>
      <c r="E99" s="131" t="n">
        <f aca="false">X99</f>
        <v>0.073780713681734</v>
      </c>
      <c r="F99" s="147"/>
      <c r="G99" s="148"/>
      <c r="H99" s="147"/>
      <c r="I99" s="148"/>
      <c r="L99" s="101" t="n">
        <f aca="false">(A99-Calculation!$C$4)/365.25</f>
        <v>7.58384668035592</v>
      </c>
      <c r="N99" s="134" t="n">
        <f aca="false">A99</f>
        <v>39387</v>
      </c>
      <c r="O99" s="26" t="e">
        <f aca="false">AH99*(1+PvolMult)</f>
        <v>#VALUE!</v>
      </c>
      <c r="P99" s="135" t="n">
        <f aca="false">AI99*(1+GvolMult)</f>
        <v>0.181</v>
      </c>
      <c r="Q99" s="144"/>
      <c r="T99" s="137" t="n">
        <f aca="false">DATE(YEAR(T98),MONTH(T98)+1,1)</f>
        <v>39387</v>
      </c>
      <c r="U99" s="128" t="e">
        <f aca="false">fprice(T99,forward_range)</f>
        <v>#VALUE!</v>
      </c>
      <c r="V99" s="138" t="n">
        <v>48.5710344827586</v>
      </c>
      <c r="W99" s="130" t="n">
        <v>2.05</v>
      </c>
      <c r="X99" s="139" t="n">
        <f aca="false">VLOOKUP(T99,IR!$C$6:$D$365,2)</f>
        <v>0.073780713681734</v>
      </c>
      <c r="Y99" s="147"/>
      <c r="Z99" s="148"/>
      <c r="AA99" s="147"/>
      <c r="AB99" s="148"/>
      <c r="AC99" s="141"/>
      <c r="AD99" s="141"/>
      <c r="AE99" s="120" t="n">
        <f aca="false">(T99-Calculation!$C$4)/365.25</f>
        <v>7.58384668035592</v>
      </c>
      <c r="AF99" s="119"/>
      <c r="AG99" s="142" t="n">
        <f aca="false">T99</f>
        <v>39387</v>
      </c>
      <c r="AH99" s="26" t="e">
        <f aca="false">fvol(AG99,volRange)</f>
        <v>#VALUE!</v>
      </c>
      <c r="AI99" s="143" t="n">
        <v>0.181</v>
      </c>
      <c r="AK99" s="26" t="e">
        <f aca="false">fvol(AJ99,volRange)</f>
        <v>#VALUE!</v>
      </c>
      <c r="AL99" s="143" t="n">
        <v>0.181</v>
      </c>
      <c r="AO99" s="128" t="n">
        <v>26.6</v>
      </c>
      <c r="AP99" s="138" t="e">
        <f aca="false">B99-AO99</f>
        <v>#VALUE!</v>
      </c>
      <c r="AT99" s="97" t="n">
        <f aca="false">C99/9.6</f>
        <v>5.05948275862069</v>
      </c>
    </row>
    <row r="100" customFormat="false" ht="12.75" hidden="false" customHeight="false" outlineLevel="0" collapsed="false">
      <c r="A100" s="127" t="n">
        <f aca="false">T100</f>
        <v>39417</v>
      </c>
      <c r="B100" s="128" t="e">
        <f aca="false">U100+PPadd</f>
        <v>#VALUE!</v>
      </c>
      <c r="C100" s="129" t="n">
        <f aca="false">V100+GPadd</f>
        <v>49.1420689655173</v>
      </c>
      <c r="D100" s="130" t="n">
        <v>2.05</v>
      </c>
      <c r="E100" s="131" t="n">
        <f aca="false">X100</f>
        <v>0.07379383045778</v>
      </c>
      <c r="F100" s="147"/>
      <c r="G100" s="148"/>
      <c r="H100" s="147"/>
      <c r="I100" s="148"/>
      <c r="L100" s="101" t="n">
        <f aca="false">(A100-Calculation!$C$4)/365.25</f>
        <v>7.66598220396988</v>
      </c>
      <c r="N100" s="134" t="n">
        <f aca="false">A100</f>
        <v>39417</v>
      </c>
      <c r="O100" s="26" t="e">
        <f aca="false">AH100*(1+PvolMult)</f>
        <v>#VALUE!</v>
      </c>
      <c r="P100" s="135" t="n">
        <f aca="false">AI100*(1+GvolMult)</f>
        <v>0.181</v>
      </c>
      <c r="Q100" s="144"/>
      <c r="T100" s="137" t="n">
        <f aca="false">DATE(YEAR(T99),MONTH(T99)+1,1)</f>
        <v>39417</v>
      </c>
      <c r="U100" s="128" t="e">
        <f aca="false">fprice(T100,forward_range)</f>
        <v>#VALUE!</v>
      </c>
      <c r="V100" s="138" t="n">
        <v>49.1420689655173</v>
      </c>
      <c r="W100" s="130" t="n">
        <v>2.05</v>
      </c>
      <c r="X100" s="139" t="n">
        <f aca="false">VLOOKUP(T100,IR!$C$6:$D$365,2)</f>
        <v>0.07379383045778</v>
      </c>
      <c r="Y100" s="147"/>
      <c r="Z100" s="148"/>
      <c r="AA100" s="147"/>
      <c r="AB100" s="148"/>
      <c r="AC100" s="141"/>
      <c r="AD100" s="141"/>
      <c r="AE100" s="120" t="n">
        <f aca="false">(T100-Calculation!$C$4)/365.25</f>
        <v>7.66598220396988</v>
      </c>
      <c r="AF100" s="119"/>
      <c r="AG100" s="142" t="n">
        <f aca="false">T100</f>
        <v>39417</v>
      </c>
      <c r="AH100" s="26" t="e">
        <f aca="false">fvol(AG100,volRange)</f>
        <v>#VALUE!</v>
      </c>
      <c r="AI100" s="143" t="n">
        <v>0.181</v>
      </c>
      <c r="AK100" s="26" t="e">
        <f aca="false">fvol(AJ100,volRange)</f>
        <v>#VALUE!</v>
      </c>
      <c r="AL100" s="143" t="n">
        <v>0.181</v>
      </c>
      <c r="AO100" s="128" t="n">
        <v>27.6</v>
      </c>
      <c r="AP100" s="138" t="e">
        <f aca="false">B100-AO100</f>
        <v>#VALUE!</v>
      </c>
      <c r="AT100" s="97" t="n">
        <f aca="false">C100/9.6</f>
        <v>5.11896551724138</v>
      </c>
    </row>
    <row r="101" customFormat="false" ht="12.75" hidden="false" customHeight="false" outlineLevel="0" collapsed="false">
      <c r="A101" s="127" t="n">
        <f aca="false">T101</f>
        <v>39448</v>
      </c>
      <c r="B101" s="128" t="e">
        <f aca="false">U101+PPadd</f>
        <v>#VALUE!</v>
      </c>
      <c r="C101" s="129" t="n">
        <f aca="false">V101+GPadd</f>
        <v>48.4667586206897</v>
      </c>
      <c r="D101" s="130" t="n">
        <v>2.05</v>
      </c>
      <c r="E101" s="131" t="n">
        <f aca="false">X101</f>
        <v>0.073807384459754</v>
      </c>
      <c r="F101" s="147"/>
      <c r="G101" s="148"/>
      <c r="H101" s="147"/>
      <c r="I101" s="148"/>
      <c r="L101" s="101" t="n">
        <f aca="false">(A101-Calculation!$C$4)/365.25</f>
        <v>7.75085557837098</v>
      </c>
      <c r="N101" s="134" t="n">
        <f aca="false">A101</f>
        <v>39448</v>
      </c>
      <c r="O101" s="26" t="e">
        <f aca="false">AH101*(1+PvolMult)</f>
        <v>#VALUE!</v>
      </c>
      <c r="P101" s="135" t="n">
        <f aca="false">AI101*(1+GvolMult)</f>
        <v>0.18</v>
      </c>
      <c r="Q101" s="144"/>
      <c r="T101" s="137" t="n">
        <f aca="false">DATE(YEAR(T100),MONTH(T100)+1,1)</f>
        <v>39448</v>
      </c>
      <c r="U101" s="128" t="e">
        <f aca="false">fprice(T101,forward_range)</f>
        <v>#VALUE!</v>
      </c>
      <c r="V101" s="138" t="n">
        <v>48.4667586206897</v>
      </c>
      <c r="W101" s="130" t="n">
        <v>2.05</v>
      </c>
      <c r="X101" s="139" t="n">
        <f aca="false">VLOOKUP(T101,IR!$C$6:$D$365,2)</f>
        <v>0.073807384459754</v>
      </c>
      <c r="Y101" s="147"/>
      <c r="Z101" s="148"/>
      <c r="AA101" s="147"/>
      <c r="AB101" s="148"/>
      <c r="AC101" s="141"/>
      <c r="AD101" s="141"/>
      <c r="AE101" s="120" t="n">
        <f aca="false">(T101-Calculation!$C$4)/365.25</f>
        <v>7.75085557837098</v>
      </c>
      <c r="AF101" s="119"/>
      <c r="AG101" s="142" t="n">
        <f aca="false">T101</f>
        <v>39448</v>
      </c>
      <c r="AH101" s="26" t="e">
        <f aca="false">fvol(AG101,volRange)</f>
        <v>#VALUE!</v>
      </c>
      <c r="AI101" s="143" t="n">
        <v>0.18</v>
      </c>
      <c r="AK101" s="26" t="e">
        <f aca="false">fvol(AJ101,volRange)</f>
        <v>#VALUE!</v>
      </c>
      <c r="AL101" s="143" t="n">
        <v>0.18</v>
      </c>
      <c r="AO101" s="128" t="n">
        <v>34.55</v>
      </c>
      <c r="AP101" s="138" t="e">
        <f aca="false">B101-AO101</f>
        <v>#VALUE!</v>
      </c>
      <c r="AT101" s="97" t="n">
        <f aca="false">C101/9.6</f>
        <v>5.04862068965517</v>
      </c>
    </row>
    <row r="102" customFormat="false" ht="12.75" hidden="false" customHeight="false" outlineLevel="0" collapsed="false">
      <c r="A102" s="127" t="n">
        <f aca="false">T102</f>
        <v>39479</v>
      </c>
      <c r="B102" s="128" t="e">
        <f aca="false">U102+PPadd</f>
        <v>#VALUE!</v>
      </c>
      <c r="C102" s="129" t="n">
        <f aca="false">V102+GPadd</f>
        <v>47.3412413793104</v>
      </c>
      <c r="D102" s="130" t="n">
        <v>2.05</v>
      </c>
      <c r="E102" s="131" t="n">
        <f aca="false">X102</f>
        <v>0.073820938461788</v>
      </c>
      <c r="F102" s="147"/>
      <c r="G102" s="148"/>
      <c r="H102" s="147"/>
      <c r="I102" s="148"/>
      <c r="L102" s="101" t="n">
        <f aca="false">(A102-Calculation!$C$4)/365.25</f>
        <v>7.83572895277207</v>
      </c>
      <c r="N102" s="134" t="n">
        <f aca="false">A102</f>
        <v>39479</v>
      </c>
      <c r="O102" s="26" t="e">
        <f aca="false">AH102*(1+PvolMult)</f>
        <v>#VALUE!</v>
      </c>
      <c r="P102" s="135" t="n">
        <f aca="false">AI102*(1+GvolMult)</f>
        <v>0.18</v>
      </c>
      <c r="Q102" s="144"/>
      <c r="T102" s="137" t="n">
        <f aca="false">DATE(YEAR(T101),MONTH(T101)+1,1)</f>
        <v>39479</v>
      </c>
      <c r="U102" s="128" t="e">
        <f aca="false">fprice(T102,forward_range)</f>
        <v>#VALUE!</v>
      </c>
      <c r="V102" s="138" t="n">
        <v>47.3412413793104</v>
      </c>
      <c r="W102" s="130" t="n">
        <v>2.05</v>
      </c>
      <c r="X102" s="139" t="n">
        <f aca="false">VLOOKUP(T102,IR!$C$6:$D$365,2)</f>
        <v>0.073820938461788</v>
      </c>
      <c r="Y102" s="147"/>
      <c r="Z102" s="148"/>
      <c r="AA102" s="147"/>
      <c r="AB102" s="148"/>
      <c r="AC102" s="141"/>
      <c r="AD102" s="141"/>
      <c r="AE102" s="120" t="n">
        <f aca="false">(T102-Calculation!$C$4)/365.25</f>
        <v>7.83572895277207</v>
      </c>
      <c r="AF102" s="119"/>
      <c r="AG102" s="142" t="n">
        <f aca="false">T102</f>
        <v>39479</v>
      </c>
      <c r="AH102" s="26" t="e">
        <f aca="false">fvol(AG102,volRange)</f>
        <v>#VALUE!</v>
      </c>
      <c r="AI102" s="143" t="n">
        <v>0.18</v>
      </c>
      <c r="AK102" s="26" t="e">
        <f aca="false">fvol(AJ102,volRange)</f>
        <v>#VALUE!</v>
      </c>
      <c r="AL102" s="143" t="n">
        <v>0.18</v>
      </c>
      <c r="AO102" s="128" t="n">
        <v>34.55</v>
      </c>
      <c r="AP102" s="138" t="e">
        <f aca="false">B102-AO102</f>
        <v>#VALUE!</v>
      </c>
      <c r="AT102" s="97" t="n">
        <f aca="false">C102/9.6</f>
        <v>4.93137931034483</v>
      </c>
    </row>
    <row r="103" customFormat="false" ht="12.75" hidden="false" customHeight="false" outlineLevel="0" collapsed="false">
      <c r="A103" s="127" t="n">
        <f aca="false">T103</f>
        <v>39508</v>
      </c>
      <c r="B103" s="128" t="e">
        <f aca="false">U103+PPadd</f>
        <v>#VALUE!</v>
      </c>
      <c r="C103" s="129" t="n">
        <f aca="false">V103+GPadd</f>
        <v>46.32</v>
      </c>
      <c r="D103" s="130" t="n">
        <v>2.05</v>
      </c>
      <c r="E103" s="131" t="n">
        <f aca="false">X103</f>
        <v>0.073833618012134</v>
      </c>
      <c r="F103" s="147"/>
      <c r="G103" s="148"/>
      <c r="H103" s="147"/>
      <c r="I103" s="148"/>
      <c r="L103" s="101" t="n">
        <f aca="false">(A103-Calculation!$C$4)/365.25</f>
        <v>7.91512662559891</v>
      </c>
      <c r="N103" s="134" t="n">
        <f aca="false">A103</f>
        <v>39508</v>
      </c>
      <c r="O103" s="26" t="e">
        <f aca="false">AH103*(1+PvolMult)</f>
        <v>#VALUE!</v>
      </c>
      <c r="P103" s="135" t="n">
        <f aca="false">AI103*(1+GvolMult)</f>
        <v>0.179</v>
      </c>
      <c r="Q103" s="144"/>
      <c r="T103" s="137" t="n">
        <f aca="false">DATE(YEAR(T102),MONTH(T102)+1,1)</f>
        <v>39508</v>
      </c>
      <c r="U103" s="128" t="e">
        <f aca="false">fprice(T103,forward_range)</f>
        <v>#VALUE!</v>
      </c>
      <c r="V103" s="138" t="n">
        <v>46.32</v>
      </c>
      <c r="W103" s="130" t="n">
        <v>2.05</v>
      </c>
      <c r="X103" s="139" t="n">
        <f aca="false">VLOOKUP(T103,IR!$C$6:$D$365,2)</f>
        <v>0.073833618012134</v>
      </c>
      <c r="Y103" s="147"/>
      <c r="Z103" s="148"/>
      <c r="AA103" s="147"/>
      <c r="AB103" s="148"/>
      <c r="AC103" s="141"/>
      <c r="AD103" s="141"/>
      <c r="AE103" s="120" t="n">
        <f aca="false">(T103-Calculation!$C$4)/365.25</f>
        <v>7.91512662559891</v>
      </c>
      <c r="AF103" s="119"/>
      <c r="AG103" s="142" t="n">
        <f aca="false">T103</f>
        <v>39508</v>
      </c>
      <c r="AH103" s="26" t="e">
        <f aca="false">fvol(AG103,volRange)</f>
        <v>#VALUE!</v>
      </c>
      <c r="AI103" s="143" t="n">
        <v>0.179</v>
      </c>
      <c r="AK103" s="26" t="e">
        <f aca="false">fvol(AJ103,volRange)</f>
        <v>#VALUE!</v>
      </c>
      <c r="AL103" s="143" t="n">
        <v>0.179</v>
      </c>
      <c r="AO103" s="128" t="n">
        <v>26.775</v>
      </c>
      <c r="AP103" s="138" t="e">
        <f aca="false">B103-AO103</f>
        <v>#VALUE!</v>
      </c>
      <c r="AT103" s="97" t="n">
        <f aca="false">C103/9.6</f>
        <v>4.825</v>
      </c>
    </row>
    <row r="104" customFormat="false" ht="12.75" hidden="false" customHeight="false" outlineLevel="0" collapsed="false">
      <c r="A104" s="127" t="n">
        <f aca="false">T104</f>
        <v>39539</v>
      </c>
      <c r="B104" s="128" t="e">
        <f aca="false">U104+PPadd</f>
        <v>#VALUE!</v>
      </c>
      <c r="C104" s="129" t="n">
        <f aca="false">V104+GPadd</f>
        <v>45.3881379310345</v>
      </c>
      <c r="D104" s="130" t="n">
        <v>2.05</v>
      </c>
      <c r="E104" s="131" t="n">
        <f aca="false">X104</f>
        <v>0.073847172014285</v>
      </c>
      <c r="F104" s="147"/>
      <c r="G104" s="148"/>
      <c r="H104" s="147"/>
      <c r="I104" s="148"/>
      <c r="L104" s="101" t="n">
        <f aca="false">(A104-Calculation!$C$4)/365.25</f>
        <v>8</v>
      </c>
      <c r="N104" s="134" t="n">
        <f aca="false">A104</f>
        <v>39539</v>
      </c>
      <c r="O104" s="26" t="e">
        <f aca="false">AH104*(1+PvolMult)</f>
        <v>#VALUE!</v>
      </c>
      <c r="P104" s="135" t="n">
        <f aca="false">AI104*(1+GvolMult)</f>
        <v>0.179</v>
      </c>
      <c r="Q104" s="144"/>
      <c r="T104" s="137" t="n">
        <f aca="false">DATE(YEAR(T103),MONTH(T103)+1,1)</f>
        <v>39539</v>
      </c>
      <c r="U104" s="128" t="e">
        <f aca="false">fprice(T104,forward_range)</f>
        <v>#VALUE!</v>
      </c>
      <c r="V104" s="138" t="n">
        <v>45.3881379310345</v>
      </c>
      <c r="W104" s="130" t="n">
        <v>2.05</v>
      </c>
      <c r="X104" s="139" t="n">
        <f aca="false">VLOOKUP(T104,IR!$C$6:$D$365,2)</f>
        <v>0.073847172014285</v>
      </c>
      <c r="Y104" s="147"/>
      <c r="Z104" s="148"/>
      <c r="AA104" s="147"/>
      <c r="AB104" s="148"/>
      <c r="AC104" s="141"/>
      <c r="AD104" s="141"/>
      <c r="AE104" s="120" t="n">
        <f aca="false">(T104-Calculation!$C$4)/365.25</f>
        <v>8</v>
      </c>
      <c r="AF104" s="119"/>
      <c r="AG104" s="142" t="n">
        <f aca="false">T104</f>
        <v>39539</v>
      </c>
      <c r="AH104" s="26" t="e">
        <f aca="false">fvol(AG104,volRange)</f>
        <v>#VALUE!</v>
      </c>
      <c r="AI104" s="143" t="n">
        <v>0.179</v>
      </c>
      <c r="AK104" s="26" t="e">
        <f aca="false">fvol(AJ104,volRange)</f>
        <v>#VALUE!</v>
      </c>
      <c r="AL104" s="143" t="n">
        <v>0.179</v>
      </c>
      <c r="AO104" s="128" t="n">
        <v>27</v>
      </c>
      <c r="AP104" s="138" t="e">
        <f aca="false">B104-AO104</f>
        <v>#VALUE!</v>
      </c>
      <c r="AT104" s="97" t="n">
        <f aca="false">C104/9.6</f>
        <v>4.72793103448276</v>
      </c>
    </row>
    <row r="105" customFormat="false" ht="12.75" hidden="false" customHeight="false" outlineLevel="0" collapsed="false">
      <c r="A105" s="127" t="n">
        <f aca="false">T105</f>
        <v>39569</v>
      </c>
      <c r="B105" s="128" t="e">
        <f aca="false">U105+PPadd</f>
        <v>#VALUE!</v>
      </c>
      <c r="C105" s="129" t="n">
        <f aca="false">V105+GPadd</f>
        <v>44.7343448275862</v>
      </c>
      <c r="D105" s="130" t="n">
        <v>2.05</v>
      </c>
      <c r="E105" s="131" t="n">
        <f aca="false">X105</f>
        <v>0.073860288790619</v>
      </c>
      <c r="F105" s="147"/>
      <c r="G105" s="148"/>
      <c r="H105" s="147"/>
      <c r="I105" s="148"/>
      <c r="L105" s="101" t="n">
        <f aca="false">(A105-Calculation!$C$4)/365.25</f>
        <v>8.08213552361396</v>
      </c>
      <c r="N105" s="134" t="n">
        <f aca="false">A105</f>
        <v>39569</v>
      </c>
      <c r="O105" s="26" t="e">
        <f aca="false">AH105*(1+PvolMult)</f>
        <v>#VALUE!</v>
      </c>
      <c r="P105" s="135" t="n">
        <f aca="false">AI105*(1+GvolMult)</f>
        <v>0.179</v>
      </c>
      <c r="Q105" s="144"/>
      <c r="T105" s="137" t="n">
        <f aca="false">DATE(YEAR(T104),MONTH(T104)+1,1)</f>
        <v>39569</v>
      </c>
      <c r="U105" s="128" t="e">
        <f aca="false">fprice(T105,forward_range)</f>
        <v>#VALUE!</v>
      </c>
      <c r="V105" s="138" t="n">
        <v>44.7343448275862</v>
      </c>
      <c r="W105" s="130" t="n">
        <v>2.05</v>
      </c>
      <c r="X105" s="139" t="n">
        <f aca="false">VLOOKUP(T105,IR!$C$6:$D$365,2)</f>
        <v>0.073860288790619</v>
      </c>
      <c r="Y105" s="147"/>
      <c r="Z105" s="148"/>
      <c r="AA105" s="147"/>
      <c r="AB105" s="148"/>
      <c r="AC105" s="141"/>
      <c r="AD105" s="141"/>
      <c r="AE105" s="120" t="n">
        <f aca="false">(T105-Calculation!$C$4)/365.25</f>
        <v>8.08213552361396</v>
      </c>
      <c r="AF105" s="119"/>
      <c r="AG105" s="142" t="n">
        <f aca="false">T105</f>
        <v>39569</v>
      </c>
      <c r="AH105" s="26" t="e">
        <f aca="false">fvol(AG105,volRange)</f>
        <v>#VALUE!</v>
      </c>
      <c r="AI105" s="143" t="n">
        <v>0.179</v>
      </c>
      <c r="AK105" s="26" t="e">
        <f aca="false">fvol(AJ105,volRange)</f>
        <v>#VALUE!</v>
      </c>
      <c r="AL105" s="143" t="n">
        <v>0.179</v>
      </c>
      <c r="AO105" s="128" t="n">
        <v>33.3</v>
      </c>
      <c r="AP105" s="138" t="e">
        <f aca="false">B105-AO105</f>
        <v>#VALUE!</v>
      </c>
      <c r="AT105" s="97" t="n">
        <f aca="false">C105/9.6</f>
        <v>4.6598275862069</v>
      </c>
    </row>
    <row r="106" customFormat="false" ht="12.75" hidden="false" customHeight="false" outlineLevel="0" collapsed="false">
      <c r="A106" s="127" t="n">
        <f aca="false">T106</f>
        <v>39600</v>
      </c>
      <c r="B106" s="128" t="e">
        <f aca="false">U106+PPadd</f>
        <v>#VALUE!</v>
      </c>
      <c r="C106" s="129" t="n">
        <f aca="false">V106+GPadd</f>
        <v>44.936275862069</v>
      </c>
      <c r="D106" s="130" t="n">
        <v>2.05</v>
      </c>
      <c r="E106" s="131" t="n">
        <f aca="false">X106</f>
        <v>0.073873842792889</v>
      </c>
      <c r="F106" s="147"/>
      <c r="G106" s="148"/>
      <c r="H106" s="147"/>
      <c r="I106" s="148"/>
      <c r="L106" s="101" t="n">
        <f aca="false">(A106-Calculation!$C$4)/365.25</f>
        <v>8.16700889801506</v>
      </c>
      <c r="N106" s="134" t="n">
        <f aca="false">A106</f>
        <v>39600</v>
      </c>
      <c r="O106" s="26" t="e">
        <f aca="false">AH106*(1+PvolMult)</f>
        <v>#VALUE!</v>
      </c>
      <c r="P106" s="135" t="n">
        <f aca="false">AI106*(1+GvolMult)</f>
        <v>0.178</v>
      </c>
      <c r="Q106" s="144"/>
      <c r="T106" s="137" t="n">
        <f aca="false">DATE(YEAR(T105),MONTH(T105)+1,1)</f>
        <v>39600</v>
      </c>
      <c r="U106" s="128" t="e">
        <f aca="false">fprice(T106,forward_range)</f>
        <v>#VALUE!</v>
      </c>
      <c r="V106" s="138" t="n">
        <v>44.936275862069</v>
      </c>
      <c r="W106" s="130" t="n">
        <v>2.05</v>
      </c>
      <c r="X106" s="139" t="n">
        <f aca="false">VLOOKUP(T106,IR!$C$6:$D$365,2)</f>
        <v>0.073873842792889</v>
      </c>
      <c r="Y106" s="147"/>
      <c r="Z106" s="148"/>
      <c r="AA106" s="147"/>
      <c r="AB106" s="148"/>
      <c r="AC106" s="141"/>
      <c r="AD106" s="141"/>
      <c r="AE106" s="120" t="n">
        <f aca="false">(T106-Calculation!$C$4)/365.25</f>
        <v>8.16700889801506</v>
      </c>
      <c r="AF106" s="119"/>
      <c r="AG106" s="142" t="n">
        <f aca="false">T106</f>
        <v>39600</v>
      </c>
      <c r="AH106" s="26" t="e">
        <f aca="false">fvol(AG106,volRange)</f>
        <v>#VALUE!</v>
      </c>
      <c r="AI106" s="143" t="n">
        <v>0.178</v>
      </c>
      <c r="AK106" s="26" t="e">
        <f aca="false">fvol(AJ106,volRange)</f>
        <v>#VALUE!</v>
      </c>
      <c r="AL106" s="143" t="n">
        <v>0.178</v>
      </c>
      <c r="AO106" s="128" t="n">
        <v>57.125</v>
      </c>
      <c r="AP106" s="138" t="e">
        <f aca="false">B106-AO106</f>
        <v>#VALUE!</v>
      </c>
      <c r="AT106" s="97" t="n">
        <f aca="false">C106/9.6</f>
        <v>4.68086206896552</v>
      </c>
    </row>
    <row r="107" customFormat="false" ht="12.75" hidden="false" customHeight="false" outlineLevel="0" collapsed="false">
      <c r="A107" s="127" t="n">
        <f aca="false">T107</f>
        <v>39630</v>
      </c>
      <c r="B107" s="128" t="e">
        <f aca="false">U107+PPadd</f>
        <v>#VALUE!</v>
      </c>
      <c r="C107" s="129" t="n">
        <f aca="false">V107+GPadd</f>
        <v>45.5553103448276</v>
      </c>
      <c r="D107" s="130" t="n">
        <v>2.05</v>
      </c>
      <c r="E107" s="131" t="n">
        <f aca="false">X107</f>
        <v>0.073886959569338</v>
      </c>
      <c r="F107" s="147"/>
      <c r="G107" s="148"/>
      <c r="H107" s="147"/>
      <c r="I107" s="148"/>
      <c r="L107" s="101" t="n">
        <f aca="false">(A107-Calculation!$C$4)/365.25</f>
        <v>8.24914442162902</v>
      </c>
      <c r="N107" s="134" t="n">
        <f aca="false">A107</f>
        <v>39630</v>
      </c>
      <c r="O107" s="26" t="e">
        <f aca="false">AH107*(1+PvolMult)</f>
        <v>#VALUE!</v>
      </c>
      <c r="P107" s="135" t="n">
        <f aca="false">AI107*(1+GvolMult)</f>
        <v>0.178</v>
      </c>
      <c r="Q107" s="144"/>
      <c r="T107" s="137" t="n">
        <f aca="false">DATE(YEAR(T106),MONTH(T106)+1,1)</f>
        <v>39630</v>
      </c>
      <c r="U107" s="128" t="e">
        <f aca="false">fprice(T107,forward_range)</f>
        <v>#VALUE!</v>
      </c>
      <c r="V107" s="138" t="n">
        <v>45.5553103448276</v>
      </c>
      <c r="W107" s="130" t="n">
        <v>2.05</v>
      </c>
      <c r="X107" s="139" t="n">
        <f aca="false">VLOOKUP(T107,IR!$C$6:$D$365,2)</f>
        <v>0.073886959569338</v>
      </c>
      <c r="Y107" s="147"/>
      <c r="Z107" s="148"/>
      <c r="AA107" s="147"/>
      <c r="AB107" s="148"/>
      <c r="AC107" s="141"/>
      <c r="AD107" s="141"/>
      <c r="AE107" s="120" t="n">
        <f aca="false">(T107-Calculation!$C$4)/365.25</f>
        <v>8.24914442162902</v>
      </c>
      <c r="AF107" s="119"/>
      <c r="AG107" s="142" t="n">
        <f aca="false">T107</f>
        <v>39630</v>
      </c>
      <c r="AH107" s="26" t="e">
        <f aca="false">fvol(AG107,volRange)</f>
        <v>#VALUE!</v>
      </c>
      <c r="AI107" s="143" t="n">
        <v>0.178</v>
      </c>
      <c r="AK107" s="26" t="e">
        <f aca="false">fvol(AJ107,volRange)</f>
        <v>#VALUE!</v>
      </c>
      <c r="AL107" s="143" t="n">
        <v>0.178</v>
      </c>
      <c r="AO107" s="128" t="n">
        <v>96.5</v>
      </c>
      <c r="AP107" s="138" t="e">
        <f aca="false">B107-AO107</f>
        <v>#VALUE!</v>
      </c>
      <c r="AT107" s="97" t="n">
        <f aca="false">C107/9.6</f>
        <v>4.74534482758621</v>
      </c>
    </row>
    <row r="108" customFormat="false" ht="12.75" hidden="false" customHeight="false" outlineLevel="0" collapsed="false">
      <c r="A108" s="127" t="n">
        <f aca="false">T108</f>
        <v>39661</v>
      </c>
      <c r="B108" s="128" t="e">
        <f aca="false">U108+PPadd</f>
        <v>#VALUE!</v>
      </c>
      <c r="C108" s="129" t="n">
        <f aca="false">V108+GPadd</f>
        <v>46.2918620689655</v>
      </c>
      <c r="D108" s="130" t="n">
        <v>2.05</v>
      </c>
      <c r="E108" s="131" t="n">
        <f aca="false">X108</f>
        <v>0.073900513571729</v>
      </c>
      <c r="F108" s="147"/>
      <c r="G108" s="148"/>
      <c r="H108" s="147"/>
      <c r="I108" s="148"/>
      <c r="L108" s="101" t="n">
        <f aca="false">(A108-Calculation!$C$4)/365.25</f>
        <v>8.33401779603012</v>
      </c>
      <c r="N108" s="134" t="n">
        <f aca="false">A108</f>
        <v>39661</v>
      </c>
      <c r="O108" s="26" t="e">
        <f aca="false">AH108*(1+PvolMult)</f>
        <v>#VALUE!</v>
      </c>
      <c r="P108" s="135" t="n">
        <f aca="false">AI108*(1+GvolMult)</f>
        <v>0.177</v>
      </c>
      <c r="Q108" s="144"/>
      <c r="T108" s="137" t="n">
        <f aca="false">DATE(YEAR(T107),MONTH(T107)+1,1)</f>
        <v>39661</v>
      </c>
      <c r="U108" s="128" t="e">
        <f aca="false">fprice(T108,forward_range)</f>
        <v>#VALUE!</v>
      </c>
      <c r="V108" s="138" t="n">
        <v>46.2918620689655</v>
      </c>
      <c r="W108" s="130" t="n">
        <v>2.05</v>
      </c>
      <c r="X108" s="139" t="n">
        <f aca="false">VLOOKUP(T108,IR!$C$6:$D$365,2)</f>
        <v>0.073900513571729</v>
      </c>
      <c r="Y108" s="147"/>
      <c r="Z108" s="148"/>
      <c r="AA108" s="147"/>
      <c r="AB108" s="148"/>
      <c r="AC108" s="141"/>
      <c r="AD108" s="141"/>
      <c r="AE108" s="120" t="n">
        <f aca="false">(T108-Calculation!$C$4)/365.25</f>
        <v>8.33401779603012</v>
      </c>
      <c r="AF108" s="119"/>
      <c r="AG108" s="142" t="n">
        <f aca="false">T108</f>
        <v>39661</v>
      </c>
      <c r="AH108" s="26" t="e">
        <f aca="false">fvol(AG108,volRange)</f>
        <v>#VALUE!</v>
      </c>
      <c r="AI108" s="143" t="n">
        <v>0.177</v>
      </c>
      <c r="AK108" s="26" t="e">
        <f aca="false">fvol(AJ108,volRange)</f>
        <v>#VALUE!</v>
      </c>
      <c r="AL108" s="143" t="n">
        <v>0.177</v>
      </c>
      <c r="AO108" s="128" t="n">
        <v>84</v>
      </c>
      <c r="AP108" s="138" t="e">
        <f aca="false">B108-AO108</f>
        <v>#VALUE!</v>
      </c>
      <c r="AT108" s="97" t="n">
        <f aca="false">C108/9.6</f>
        <v>4.82206896551724</v>
      </c>
    </row>
    <row r="109" customFormat="false" ht="12.75" hidden="false" customHeight="false" outlineLevel="0" collapsed="false">
      <c r="A109" s="127" t="n">
        <f aca="false">T109</f>
        <v>39692</v>
      </c>
      <c r="B109" s="128" t="e">
        <f aca="false">U109+PPadd</f>
        <v>#VALUE!</v>
      </c>
      <c r="C109" s="129" t="n">
        <f aca="false">V109+GPadd</f>
        <v>47.7235862068966</v>
      </c>
      <c r="D109" s="130" t="n">
        <v>2.05</v>
      </c>
      <c r="E109" s="131" t="n">
        <f aca="false">X109</f>
        <v>0.07391406757418</v>
      </c>
      <c r="F109" s="147"/>
      <c r="G109" s="148"/>
      <c r="H109" s="147"/>
      <c r="I109" s="148"/>
      <c r="L109" s="101" t="n">
        <f aca="false">(A109-Calculation!$C$4)/365.25</f>
        <v>8.41889117043121</v>
      </c>
      <c r="N109" s="134" t="n">
        <f aca="false">A109</f>
        <v>39692</v>
      </c>
      <c r="O109" s="26" t="e">
        <f aca="false">AH109*(1+PvolMult)</f>
        <v>#VALUE!</v>
      </c>
      <c r="P109" s="135" t="n">
        <f aca="false">AI109*(1+GvolMult)</f>
        <v>0.177</v>
      </c>
      <c r="Q109" s="144"/>
      <c r="T109" s="137" t="n">
        <f aca="false">DATE(YEAR(T108),MONTH(T108)+1,1)</f>
        <v>39692</v>
      </c>
      <c r="U109" s="128" t="e">
        <f aca="false">fprice(T109,forward_range)</f>
        <v>#VALUE!</v>
      </c>
      <c r="V109" s="138" t="n">
        <v>47.7235862068966</v>
      </c>
      <c r="W109" s="130" t="n">
        <v>2.05</v>
      </c>
      <c r="X109" s="139" t="n">
        <f aca="false">VLOOKUP(T109,IR!$C$6:$D$365,2)</f>
        <v>0.07391406757418</v>
      </c>
      <c r="Y109" s="147"/>
      <c r="Z109" s="148"/>
      <c r="AA109" s="147"/>
      <c r="AB109" s="148"/>
      <c r="AC109" s="141"/>
      <c r="AD109" s="141"/>
      <c r="AE109" s="120" t="n">
        <f aca="false">(T109-Calculation!$C$4)/365.25</f>
        <v>8.41889117043121</v>
      </c>
      <c r="AF109" s="119"/>
      <c r="AG109" s="142" t="n">
        <f aca="false">T109</f>
        <v>39692</v>
      </c>
      <c r="AH109" s="26" t="e">
        <f aca="false">fvol(AG109,volRange)</f>
        <v>#VALUE!</v>
      </c>
      <c r="AI109" s="143" t="n">
        <v>0.177</v>
      </c>
      <c r="AK109" s="26" t="e">
        <f aca="false">fvol(AJ109,volRange)</f>
        <v>#VALUE!</v>
      </c>
      <c r="AL109" s="143" t="n">
        <v>0.177</v>
      </c>
      <c r="AO109" s="128" t="n">
        <v>34.35</v>
      </c>
      <c r="AP109" s="138" t="e">
        <f aca="false">B109-AO109</f>
        <v>#VALUE!</v>
      </c>
      <c r="AT109" s="97" t="n">
        <f aca="false">C109/9.6</f>
        <v>4.97120689655173</v>
      </c>
    </row>
    <row r="110" customFormat="false" ht="12.75" hidden="false" customHeight="false" outlineLevel="0" collapsed="false">
      <c r="A110" s="127" t="n">
        <f aca="false">T110</f>
        <v>39722</v>
      </c>
      <c r="B110" s="128" t="e">
        <f aca="false">U110+PPadd</f>
        <v>#VALUE!</v>
      </c>
      <c r="C110" s="129" t="n">
        <f aca="false">V110+GPadd</f>
        <v>48.6554482758621</v>
      </c>
      <c r="D110" s="130" t="n">
        <v>2.05</v>
      </c>
      <c r="E110" s="131" t="n">
        <f aca="false">X110</f>
        <v>0.073927184350803</v>
      </c>
      <c r="F110" s="147"/>
      <c r="G110" s="148"/>
      <c r="H110" s="147"/>
      <c r="I110" s="148"/>
      <c r="L110" s="101" t="n">
        <f aca="false">(A110-Calculation!$C$4)/365.25</f>
        <v>8.50102669404518</v>
      </c>
      <c r="N110" s="134" t="n">
        <f aca="false">A110</f>
        <v>39722</v>
      </c>
      <c r="O110" s="26" t="e">
        <f aca="false">AH110*(1+PvolMult)</f>
        <v>#VALUE!</v>
      </c>
      <c r="P110" s="135" t="n">
        <f aca="false">AI110*(1+GvolMult)</f>
        <v>0.176</v>
      </c>
      <c r="Q110" s="144"/>
      <c r="T110" s="137" t="n">
        <f aca="false">DATE(YEAR(T109),MONTH(T109)+1,1)</f>
        <v>39722</v>
      </c>
      <c r="U110" s="128" t="e">
        <f aca="false">fprice(T110,forward_range)</f>
        <v>#VALUE!</v>
      </c>
      <c r="V110" s="138" t="n">
        <v>48.6554482758621</v>
      </c>
      <c r="W110" s="130" t="n">
        <v>2.05</v>
      </c>
      <c r="X110" s="139" t="n">
        <f aca="false">VLOOKUP(T110,IR!$C$6:$D$365,2)</f>
        <v>0.073927184350803</v>
      </c>
      <c r="Y110" s="147"/>
      <c r="Z110" s="148"/>
      <c r="AA110" s="147"/>
      <c r="AB110" s="148"/>
      <c r="AC110" s="141"/>
      <c r="AD110" s="141"/>
      <c r="AE110" s="120" t="n">
        <f aca="false">(T110-Calculation!$C$4)/365.25</f>
        <v>8.50102669404518</v>
      </c>
      <c r="AF110" s="119"/>
      <c r="AG110" s="142" t="n">
        <f aca="false">T110</f>
        <v>39722</v>
      </c>
      <c r="AH110" s="26" t="e">
        <f aca="false">fvol(AG110,volRange)</f>
        <v>#VALUE!</v>
      </c>
      <c r="AI110" s="143" t="n">
        <v>0.176</v>
      </c>
      <c r="AK110" s="26" t="e">
        <f aca="false">fvol(AJ110,volRange)</f>
        <v>#VALUE!</v>
      </c>
      <c r="AL110" s="143" t="n">
        <v>0.176</v>
      </c>
      <c r="AO110" s="128" t="n">
        <v>26.6</v>
      </c>
      <c r="AP110" s="138" t="e">
        <f aca="false">B110-AO110</f>
        <v>#VALUE!</v>
      </c>
      <c r="AT110" s="97" t="n">
        <f aca="false">C110/9.6</f>
        <v>5.06827586206897</v>
      </c>
    </row>
    <row r="111" customFormat="false" ht="12.75" hidden="false" customHeight="false" outlineLevel="0" collapsed="false">
      <c r="A111" s="127" t="n">
        <f aca="false">T111</f>
        <v>39753</v>
      </c>
      <c r="B111" s="128" t="e">
        <f aca="false">U111+PPadd</f>
        <v>#VALUE!</v>
      </c>
      <c r="C111" s="129" t="n">
        <f aca="false">V111+GPadd</f>
        <v>48.5710344827586</v>
      </c>
      <c r="D111" s="130" t="n">
        <v>2.05</v>
      </c>
      <c r="E111" s="131" t="n">
        <f aca="false">X111</f>
        <v>0.073940738353373</v>
      </c>
      <c r="F111" s="147"/>
      <c r="G111" s="148"/>
      <c r="H111" s="147"/>
      <c r="I111" s="148"/>
      <c r="L111" s="101" t="n">
        <f aca="false">(A111-Calculation!$C$4)/365.25</f>
        <v>8.58590006844627</v>
      </c>
      <c r="N111" s="134" t="n">
        <f aca="false">A111</f>
        <v>39753</v>
      </c>
      <c r="O111" s="26" t="e">
        <f aca="false">AH111*(1+PvolMult)</f>
        <v>#VALUE!</v>
      </c>
      <c r="P111" s="135" t="n">
        <f aca="false">AI111*(1+GvolMult)</f>
        <v>0.176</v>
      </c>
      <c r="Q111" s="144"/>
      <c r="T111" s="137" t="n">
        <f aca="false">DATE(YEAR(T110),MONTH(T110)+1,1)</f>
        <v>39753</v>
      </c>
      <c r="U111" s="128" t="e">
        <f aca="false">fprice(T111,forward_range)</f>
        <v>#VALUE!</v>
      </c>
      <c r="V111" s="138" t="n">
        <v>48.5710344827586</v>
      </c>
      <c r="W111" s="130" t="n">
        <v>2.05</v>
      </c>
      <c r="X111" s="139" t="n">
        <f aca="false">VLOOKUP(T111,IR!$C$6:$D$365,2)</f>
        <v>0.073940738353373</v>
      </c>
      <c r="Y111" s="147"/>
      <c r="Z111" s="148"/>
      <c r="AA111" s="147"/>
      <c r="AB111" s="148"/>
      <c r="AC111" s="141"/>
      <c r="AD111" s="141"/>
      <c r="AE111" s="120" t="n">
        <f aca="false">(T111-Calculation!$C$4)/365.25</f>
        <v>8.58590006844627</v>
      </c>
      <c r="AF111" s="119"/>
      <c r="AG111" s="142" t="n">
        <f aca="false">T111</f>
        <v>39753</v>
      </c>
      <c r="AH111" s="26" t="e">
        <f aca="false">fvol(AG111,volRange)</f>
        <v>#VALUE!</v>
      </c>
      <c r="AI111" s="143" t="n">
        <v>0.176</v>
      </c>
      <c r="AK111" s="26" t="e">
        <f aca="false">fvol(AJ111,volRange)</f>
        <v>#VALUE!</v>
      </c>
      <c r="AL111" s="143" t="n">
        <v>0.176</v>
      </c>
      <c r="AO111" s="128" t="n">
        <v>26.85</v>
      </c>
      <c r="AP111" s="138" t="e">
        <f aca="false">B111-AO111</f>
        <v>#VALUE!</v>
      </c>
      <c r="AT111" s="97" t="n">
        <f aca="false">C111/9.6</f>
        <v>5.05948275862069</v>
      </c>
    </row>
    <row r="112" customFormat="false" ht="12.75" hidden="false" customHeight="false" outlineLevel="0" collapsed="false">
      <c r="A112" s="127" t="n">
        <f aca="false">T112</f>
        <v>39783</v>
      </c>
      <c r="B112" s="128" t="e">
        <f aca="false">U112+PPadd</f>
        <v>#VALUE!</v>
      </c>
      <c r="C112" s="129" t="n">
        <f aca="false">V112+GPadd</f>
        <v>49.1420689655173</v>
      </c>
      <c r="D112" s="130" t="n">
        <v>2.05</v>
      </c>
      <c r="E112" s="131" t="n">
        <f aca="false">X112</f>
        <v>0.073953855130112</v>
      </c>
      <c r="F112" s="147"/>
      <c r="G112" s="148"/>
      <c r="H112" s="147"/>
      <c r="I112" s="148"/>
      <c r="L112" s="101" t="n">
        <f aca="false">(A112-Calculation!$C$4)/365.25</f>
        <v>8.66803559206023</v>
      </c>
      <c r="N112" s="134" t="n">
        <f aca="false">A112</f>
        <v>39783</v>
      </c>
      <c r="O112" s="26" t="e">
        <f aca="false">AH112*(1+PvolMult)</f>
        <v>#VALUE!</v>
      </c>
      <c r="P112" s="135" t="n">
        <f aca="false">AI112*(1+GvolMult)</f>
        <v>0.176</v>
      </c>
      <c r="Q112" s="144"/>
      <c r="T112" s="137" t="n">
        <f aca="false">DATE(YEAR(T111),MONTH(T111)+1,1)</f>
        <v>39783</v>
      </c>
      <c r="U112" s="128" t="e">
        <f aca="false">fprice(T112,forward_range)</f>
        <v>#VALUE!</v>
      </c>
      <c r="V112" s="138" t="n">
        <v>49.1420689655173</v>
      </c>
      <c r="W112" s="130" t="n">
        <v>2.05</v>
      </c>
      <c r="X112" s="139" t="n">
        <f aca="false">VLOOKUP(T112,IR!$C$6:$D$365,2)</f>
        <v>0.073953855130112</v>
      </c>
      <c r="Y112" s="147"/>
      <c r="Z112" s="148"/>
      <c r="AA112" s="147"/>
      <c r="AB112" s="148"/>
      <c r="AC112" s="141"/>
      <c r="AD112" s="141"/>
      <c r="AE112" s="120" t="n">
        <f aca="false">(T112-Calculation!$C$4)/365.25</f>
        <v>8.66803559206023</v>
      </c>
      <c r="AF112" s="119"/>
      <c r="AG112" s="142" t="n">
        <f aca="false">T112</f>
        <v>39783</v>
      </c>
      <c r="AH112" s="26" t="e">
        <f aca="false">fvol(AG112,volRange)</f>
        <v>#VALUE!</v>
      </c>
      <c r="AI112" s="143" t="n">
        <v>0.176</v>
      </c>
      <c r="AK112" s="26" t="e">
        <f aca="false">fvol(AJ112,volRange)</f>
        <v>#VALUE!</v>
      </c>
      <c r="AL112" s="143" t="n">
        <v>0.176</v>
      </c>
      <c r="AO112" s="128" t="n">
        <v>27.85</v>
      </c>
      <c r="AP112" s="138" t="e">
        <f aca="false">B112-AO112</f>
        <v>#VALUE!</v>
      </c>
      <c r="AT112" s="97" t="n">
        <f aca="false">C112/9.6</f>
        <v>5.11896551724138</v>
      </c>
    </row>
    <row r="113" customFormat="false" ht="12.75" hidden="false" customHeight="false" outlineLevel="0" collapsed="false">
      <c r="A113" s="127" t="n">
        <f aca="false">T113</f>
        <v>39814</v>
      </c>
      <c r="B113" s="128" t="e">
        <f aca="false">U113+PPadd</f>
        <v>#VALUE!</v>
      </c>
      <c r="C113" s="129" t="n">
        <f aca="false">V113+GPadd</f>
        <v>48.4667586206897</v>
      </c>
      <c r="D113" s="130" t="n">
        <v>2.05</v>
      </c>
      <c r="E113" s="131" t="n">
        <f aca="false">X113</f>
        <v>0.073967409132802</v>
      </c>
      <c r="F113" s="147"/>
      <c r="G113" s="148"/>
      <c r="H113" s="147"/>
      <c r="I113" s="148"/>
      <c r="L113" s="101" t="n">
        <f aca="false">(A113-Calculation!$C$4)/365.25</f>
        <v>8.75290896646133</v>
      </c>
      <c r="N113" s="134" t="n">
        <f aca="false">A113</f>
        <v>39814</v>
      </c>
      <c r="O113" s="26" t="e">
        <f aca="false">AH113*(1+PvolMult)</f>
        <v>#VALUE!</v>
      </c>
      <c r="P113" s="135" t="n">
        <f aca="false">AI113*(1+GvolMult)</f>
        <v>0.176</v>
      </c>
      <c r="Q113" s="144"/>
      <c r="T113" s="137" t="n">
        <f aca="false">DATE(YEAR(T112),MONTH(T112)+1,1)</f>
        <v>39814</v>
      </c>
      <c r="U113" s="128" t="e">
        <f aca="false">fprice(T113,forward_range)</f>
        <v>#VALUE!</v>
      </c>
      <c r="V113" s="138" t="n">
        <v>48.4667586206897</v>
      </c>
      <c r="W113" s="130" t="n">
        <v>2.05</v>
      </c>
      <c r="X113" s="139" t="n">
        <f aca="false">VLOOKUP(T113,IR!$C$6:$D$365,2)</f>
        <v>0.073967409132802</v>
      </c>
      <c r="Y113" s="147"/>
      <c r="Z113" s="148"/>
      <c r="AA113" s="147"/>
      <c r="AB113" s="148"/>
      <c r="AC113" s="141"/>
      <c r="AD113" s="141"/>
      <c r="AE113" s="120" t="n">
        <f aca="false">(T113-Calculation!$C$4)/365.25</f>
        <v>8.75290896646133</v>
      </c>
      <c r="AF113" s="119"/>
      <c r="AG113" s="142" t="n">
        <f aca="false">T113</f>
        <v>39814</v>
      </c>
      <c r="AH113" s="26" t="e">
        <f aca="false">fvol(AG113,volRange)</f>
        <v>#VALUE!</v>
      </c>
      <c r="AI113" s="143" t="n">
        <v>0.176</v>
      </c>
      <c r="AK113" s="26" t="e">
        <f aca="false">fvol(AJ113,volRange)</f>
        <v>#VALUE!</v>
      </c>
      <c r="AL113" s="143" t="n">
        <v>0.176</v>
      </c>
      <c r="AO113" s="128" t="n">
        <v>34.8</v>
      </c>
      <c r="AP113" s="138" t="e">
        <f aca="false">B113-AO113</f>
        <v>#VALUE!</v>
      </c>
      <c r="AT113" s="97" t="n">
        <f aca="false">C113/9.6</f>
        <v>5.04862068965517</v>
      </c>
    </row>
    <row r="114" customFormat="false" ht="12.75" hidden="false" customHeight="false" outlineLevel="0" collapsed="false">
      <c r="A114" s="127" t="n">
        <f aca="false">T114</f>
        <v>39845</v>
      </c>
      <c r="B114" s="128" t="e">
        <f aca="false">U114+PPadd</f>
        <v>#VALUE!</v>
      </c>
      <c r="C114" s="129" t="n">
        <f aca="false">V114+GPadd</f>
        <v>47.3412413793104</v>
      </c>
      <c r="D114" s="130" t="n">
        <v>2.05</v>
      </c>
      <c r="E114" s="131" t="n">
        <f aca="false">X114</f>
        <v>0.073980963135552</v>
      </c>
      <c r="F114" s="147"/>
      <c r="G114" s="148"/>
      <c r="H114" s="147"/>
      <c r="I114" s="148"/>
      <c r="L114" s="101" t="n">
        <f aca="false">(A114-Calculation!$C$4)/365.25</f>
        <v>8.83778234086242</v>
      </c>
      <c r="N114" s="134" t="n">
        <f aca="false">A114</f>
        <v>39845</v>
      </c>
      <c r="O114" s="26" t="e">
        <f aca="false">AH114*(1+PvolMult)</f>
        <v>#VALUE!</v>
      </c>
      <c r="P114" s="135" t="n">
        <f aca="false">AI114*(1+GvolMult)</f>
        <v>0.176</v>
      </c>
      <c r="Q114" s="144"/>
      <c r="T114" s="137" t="n">
        <f aca="false">DATE(YEAR(T113),MONTH(T113)+1,1)</f>
        <v>39845</v>
      </c>
      <c r="U114" s="128" t="e">
        <f aca="false">fprice(T114,forward_range)</f>
        <v>#VALUE!</v>
      </c>
      <c r="V114" s="138" t="n">
        <v>47.3412413793104</v>
      </c>
      <c r="W114" s="130" t="n">
        <v>2.05</v>
      </c>
      <c r="X114" s="139" t="n">
        <f aca="false">VLOOKUP(T114,IR!$C$6:$D$365,2)</f>
        <v>0.073980963135552</v>
      </c>
      <c r="Y114" s="147"/>
      <c r="Z114" s="148"/>
      <c r="AA114" s="147"/>
      <c r="AB114" s="148"/>
      <c r="AC114" s="141"/>
      <c r="AD114" s="141"/>
      <c r="AE114" s="120" t="n">
        <f aca="false">(T114-Calculation!$C$4)/365.25</f>
        <v>8.83778234086242</v>
      </c>
      <c r="AF114" s="119"/>
      <c r="AG114" s="142" t="n">
        <f aca="false">T114</f>
        <v>39845</v>
      </c>
      <c r="AH114" s="26" t="e">
        <f aca="false">fvol(AG114,volRange)</f>
        <v>#VALUE!</v>
      </c>
      <c r="AI114" s="143" t="n">
        <v>0.176</v>
      </c>
      <c r="AK114" s="26" t="e">
        <f aca="false">fvol(AJ114,volRange)</f>
        <v>#VALUE!</v>
      </c>
      <c r="AL114" s="143" t="n">
        <v>0.176</v>
      </c>
      <c r="AO114" s="128" t="n">
        <v>34.8</v>
      </c>
      <c r="AP114" s="138" t="e">
        <f aca="false">B114-AO114</f>
        <v>#VALUE!</v>
      </c>
      <c r="AT114" s="97" t="n">
        <f aca="false">C114/9.6</f>
        <v>4.93137931034483</v>
      </c>
    </row>
    <row r="115" customFormat="false" ht="12.75" hidden="false" customHeight="false" outlineLevel="0" collapsed="false">
      <c r="A115" s="127" t="n">
        <f aca="false">T115</f>
        <v>39873</v>
      </c>
      <c r="B115" s="128" t="e">
        <f aca="false">U115+PPadd</f>
        <v>#VALUE!</v>
      </c>
      <c r="C115" s="129" t="n">
        <f aca="false">V115+GPadd</f>
        <v>46.32</v>
      </c>
      <c r="D115" s="130" t="n">
        <v>2.05</v>
      </c>
      <c r="E115" s="131" t="n">
        <f aca="false">X115</f>
        <v>0.073993205460669</v>
      </c>
      <c r="F115" s="147"/>
      <c r="G115" s="148"/>
      <c r="H115" s="147"/>
      <c r="I115" s="148"/>
      <c r="L115" s="101" t="n">
        <f aca="false">(A115-Calculation!$C$4)/365.25</f>
        <v>8.91444216290212</v>
      </c>
      <c r="N115" s="134" t="n">
        <f aca="false">A115</f>
        <v>39873</v>
      </c>
      <c r="O115" s="26" t="e">
        <f aca="false">AH115*(1+PvolMult)</f>
        <v>#VALUE!</v>
      </c>
      <c r="P115" s="135" t="n">
        <f aca="false">AI115*(1+GvolMult)</f>
        <v>0.176</v>
      </c>
      <c r="Q115" s="144"/>
      <c r="T115" s="137" t="n">
        <f aca="false">DATE(YEAR(T114),MONTH(T114)+1,1)</f>
        <v>39873</v>
      </c>
      <c r="U115" s="128" t="e">
        <f aca="false">fprice(T115,forward_range)</f>
        <v>#VALUE!</v>
      </c>
      <c r="V115" s="138" t="n">
        <v>46.32</v>
      </c>
      <c r="W115" s="130" t="n">
        <v>2.05</v>
      </c>
      <c r="X115" s="139" t="n">
        <f aca="false">VLOOKUP(T115,IR!$C$6:$D$365,2)</f>
        <v>0.073993205460669</v>
      </c>
      <c r="Y115" s="147"/>
      <c r="Z115" s="148"/>
      <c r="AA115" s="147"/>
      <c r="AB115" s="148"/>
      <c r="AC115" s="141"/>
      <c r="AD115" s="141"/>
      <c r="AE115" s="120" t="n">
        <f aca="false">(T115-Calculation!$C$4)/365.25</f>
        <v>8.91444216290212</v>
      </c>
      <c r="AF115" s="119"/>
      <c r="AG115" s="142" t="n">
        <f aca="false">T115</f>
        <v>39873</v>
      </c>
      <c r="AH115" s="26" t="e">
        <f aca="false">fvol(AG115,volRange)</f>
        <v>#VALUE!</v>
      </c>
      <c r="AI115" s="143" t="n">
        <v>0.176</v>
      </c>
      <c r="AK115" s="26" t="e">
        <f aca="false">fvol(AJ115,volRange)</f>
        <v>#VALUE!</v>
      </c>
      <c r="AL115" s="143" t="n">
        <v>0.176</v>
      </c>
      <c r="AO115" s="128" t="n">
        <v>27.025</v>
      </c>
      <c r="AP115" s="138" t="e">
        <f aca="false">B115-AO115</f>
        <v>#VALUE!</v>
      </c>
      <c r="AT115" s="97" t="n">
        <f aca="false">C115/9.6</f>
        <v>4.825</v>
      </c>
    </row>
    <row r="116" customFormat="false" ht="12.75" hidden="false" customHeight="false" outlineLevel="0" collapsed="false">
      <c r="A116" s="127" t="n">
        <f aca="false">T116</f>
        <v>39904</v>
      </c>
      <c r="B116" s="128" t="e">
        <f aca="false">U116+PPadd</f>
        <v>#VALUE!</v>
      </c>
      <c r="C116" s="129" t="n">
        <f aca="false">V116+GPadd</f>
        <v>45.3881379310345</v>
      </c>
      <c r="D116" s="130" t="n">
        <v>2.05</v>
      </c>
      <c r="E116" s="131" t="n">
        <f aca="false">X116</f>
        <v>0.074006759463534</v>
      </c>
      <c r="F116" s="147"/>
      <c r="G116" s="148"/>
      <c r="H116" s="147"/>
      <c r="I116" s="148"/>
      <c r="L116" s="101" t="n">
        <f aca="false">(A116-Calculation!$C$4)/365.25</f>
        <v>8.99931553730322</v>
      </c>
      <c r="N116" s="134" t="n">
        <f aca="false">A116</f>
        <v>39904</v>
      </c>
      <c r="O116" s="26" t="e">
        <f aca="false">AH116*(1+PvolMult)</f>
        <v>#VALUE!</v>
      </c>
      <c r="P116" s="135" t="n">
        <f aca="false">AI116*(1+GvolMult)</f>
        <v>0.176</v>
      </c>
      <c r="Q116" s="144"/>
      <c r="T116" s="137" t="n">
        <f aca="false">DATE(YEAR(T115),MONTH(T115)+1,1)</f>
        <v>39904</v>
      </c>
      <c r="U116" s="128" t="e">
        <f aca="false">fprice(T116,forward_range)</f>
        <v>#VALUE!</v>
      </c>
      <c r="V116" s="138" t="n">
        <v>45.3881379310345</v>
      </c>
      <c r="W116" s="130" t="n">
        <v>2.05</v>
      </c>
      <c r="X116" s="139" t="n">
        <f aca="false">VLOOKUP(T116,IR!$C$6:$D$365,2)</f>
        <v>0.074006759463534</v>
      </c>
      <c r="Y116" s="147"/>
      <c r="Z116" s="148"/>
      <c r="AA116" s="147"/>
      <c r="AB116" s="148"/>
      <c r="AC116" s="141"/>
      <c r="AD116" s="141"/>
      <c r="AE116" s="120" t="n">
        <f aca="false">(T116-Calculation!$C$4)/365.25</f>
        <v>8.99931553730322</v>
      </c>
      <c r="AF116" s="119"/>
      <c r="AG116" s="142" t="n">
        <f aca="false">T116</f>
        <v>39904</v>
      </c>
      <c r="AH116" s="26" t="e">
        <f aca="false">fvol(AG116,volRange)</f>
        <v>#VALUE!</v>
      </c>
      <c r="AI116" s="143" t="n">
        <v>0.176</v>
      </c>
      <c r="AK116" s="26" t="e">
        <f aca="false">fvol(AJ116,volRange)</f>
        <v>#VALUE!</v>
      </c>
      <c r="AL116" s="143" t="n">
        <v>0.176</v>
      </c>
      <c r="AO116" s="128" t="n">
        <v>27.25</v>
      </c>
      <c r="AP116" s="138" t="e">
        <f aca="false">B116-AO116</f>
        <v>#VALUE!</v>
      </c>
      <c r="AT116" s="97" t="n">
        <f aca="false">C116/9.6</f>
        <v>4.72793103448276</v>
      </c>
    </row>
    <row r="117" customFormat="false" ht="12.75" hidden="false" customHeight="false" outlineLevel="0" collapsed="false">
      <c r="A117" s="127" t="n">
        <f aca="false">T117</f>
        <v>39934</v>
      </c>
      <c r="B117" s="128" t="e">
        <f aca="false">U117+PPadd</f>
        <v>#VALUE!</v>
      </c>
      <c r="C117" s="129" t="n">
        <f aca="false">V117+GPadd</f>
        <v>44.7343448275862</v>
      </c>
      <c r="D117" s="130" t="n">
        <v>2.05</v>
      </c>
      <c r="E117" s="131" t="n">
        <f aca="false">X117</f>
        <v>0.074019876240559</v>
      </c>
      <c r="F117" s="147"/>
      <c r="G117" s="148"/>
      <c r="H117" s="147"/>
      <c r="I117" s="148"/>
      <c r="L117" s="101" t="n">
        <f aca="false">(A117-Calculation!$C$4)/365.25</f>
        <v>9.08145106091718</v>
      </c>
      <c r="N117" s="134" t="n">
        <f aca="false">A117</f>
        <v>39934</v>
      </c>
      <c r="O117" s="26" t="e">
        <f aca="false">AH117*(1+PvolMult)</f>
        <v>#VALUE!</v>
      </c>
      <c r="P117" s="135" t="n">
        <f aca="false">AI117*(1+GvolMult)</f>
        <v>0.176</v>
      </c>
      <c r="Q117" s="144"/>
      <c r="T117" s="137" t="n">
        <f aca="false">DATE(YEAR(T116),MONTH(T116)+1,1)</f>
        <v>39934</v>
      </c>
      <c r="U117" s="128" t="e">
        <f aca="false">fprice(T117,forward_range)</f>
        <v>#VALUE!</v>
      </c>
      <c r="V117" s="138" t="n">
        <v>44.7343448275862</v>
      </c>
      <c r="W117" s="130" t="n">
        <v>2.05</v>
      </c>
      <c r="X117" s="139" t="n">
        <f aca="false">VLOOKUP(T117,IR!$C$6:$D$365,2)</f>
        <v>0.074019876240559</v>
      </c>
      <c r="Y117" s="147"/>
      <c r="Z117" s="148"/>
      <c r="AA117" s="147"/>
      <c r="AB117" s="148"/>
      <c r="AC117" s="141"/>
      <c r="AD117" s="141"/>
      <c r="AE117" s="120" t="n">
        <f aca="false">(T117-Calculation!$C$4)/365.25</f>
        <v>9.08145106091718</v>
      </c>
      <c r="AF117" s="119"/>
      <c r="AG117" s="142" t="n">
        <f aca="false">T117</f>
        <v>39934</v>
      </c>
      <c r="AH117" s="26" t="e">
        <f aca="false">fvol(AG117,volRange)</f>
        <v>#VALUE!</v>
      </c>
      <c r="AI117" s="143" t="n">
        <v>0.176</v>
      </c>
      <c r="AK117" s="26" t="e">
        <f aca="false">fvol(AJ117,volRange)</f>
        <v>#VALUE!</v>
      </c>
      <c r="AL117" s="143" t="n">
        <v>0.176</v>
      </c>
      <c r="AO117" s="128" t="n">
        <v>34.3</v>
      </c>
      <c r="AP117" s="138" t="e">
        <f aca="false">B117-AO117</f>
        <v>#VALUE!</v>
      </c>
      <c r="AT117" s="97" t="n">
        <f aca="false">C117/9.6</f>
        <v>4.6598275862069</v>
      </c>
    </row>
    <row r="118" customFormat="false" ht="12.75" hidden="false" customHeight="false" outlineLevel="0" collapsed="false">
      <c r="A118" s="127" t="n">
        <f aca="false">T118</f>
        <v>39965</v>
      </c>
      <c r="B118" s="128" t="e">
        <f aca="false">U118+PPadd</f>
        <v>#VALUE!</v>
      </c>
      <c r="C118" s="129" t="n">
        <f aca="false">V118+GPadd</f>
        <v>44.936275862069</v>
      </c>
      <c r="D118" s="130" t="n">
        <v>2.05</v>
      </c>
      <c r="E118" s="131" t="n">
        <f aca="false">X118</f>
        <v>0.074033430243543</v>
      </c>
      <c r="F118" s="147"/>
      <c r="G118" s="148"/>
      <c r="H118" s="147"/>
      <c r="I118" s="148"/>
      <c r="L118" s="101" t="n">
        <f aca="false">(A118-Calculation!$C$4)/365.25</f>
        <v>9.16632443531828</v>
      </c>
      <c r="N118" s="134" t="n">
        <f aca="false">A118</f>
        <v>39965</v>
      </c>
      <c r="O118" s="26" t="e">
        <f aca="false">AH118*(1+PvolMult)</f>
        <v>#VALUE!</v>
      </c>
      <c r="P118" s="135" t="n">
        <f aca="false">AI118*(1+GvolMult)</f>
        <v>0.176</v>
      </c>
      <c r="Q118" s="144"/>
      <c r="T118" s="137" t="n">
        <f aca="false">DATE(YEAR(T117),MONTH(T117)+1,1)</f>
        <v>39965</v>
      </c>
      <c r="U118" s="128" t="e">
        <f aca="false">fprice(T118,forward_range)</f>
        <v>#VALUE!</v>
      </c>
      <c r="V118" s="138" t="n">
        <v>44.936275862069</v>
      </c>
      <c r="W118" s="130" t="n">
        <v>2.05</v>
      </c>
      <c r="X118" s="139" t="n">
        <f aca="false">VLOOKUP(T118,IR!$C$6:$D$365,2)</f>
        <v>0.074033430243543</v>
      </c>
      <c r="Y118" s="147"/>
      <c r="Z118" s="148"/>
      <c r="AA118" s="147"/>
      <c r="AB118" s="148"/>
      <c r="AC118" s="141"/>
      <c r="AD118" s="141"/>
      <c r="AE118" s="120" t="n">
        <f aca="false">(T118-Calculation!$C$4)/365.25</f>
        <v>9.16632443531828</v>
      </c>
      <c r="AF118" s="119"/>
      <c r="AG118" s="142" t="n">
        <f aca="false">T118</f>
        <v>39965</v>
      </c>
      <c r="AH118" s="26" t="e">
        <f aca="false">fvol(AG118,volRange)</f>
        <v>#VALUE!</v>
      </c>
      <c r="AI118" s="143" t="n">
        <v>0.176</v>
      </c>
      <c r="AK118" s="26" t="e">
        <f aca="false">fvol(AJ118,volRange)</f>
        <v>#VALUE!</v>
      </c>
      <c r="AL118" s="143" t="n">
        <v>0.176</v>
      </c>
      <c r="AO118" s="128" t="n">
        <v>58.125</v>
      </c>
      <c r="AP118" s="138" t="e">
        <f aca="false">B118-AO118</f>
        <v>#VALUE!</v>
      </c>
      <c r="AT118" s="97" t="n">
        <f aca="false">C118/9.6</f>
        <v>4.68086206896552</v>
      </c>
    </row>
    <row r="119" customFormat="false" ht="12.75" hidden="false" customHeight="false" outlineLevel="0" collapsed="false">
      <c r="A119" s="127" t="n">
        <f aca="false">T119</f>
        <v>39995</v>
      </c>
      <c r="B119" s="128" t="e">
        <f aca="false">U119+PPadd</f>
        <v>#VALUE!</v>
      </c>
      <c r="C119" s="129" t="n">
        <f aca="false">V119+GPadd</f>
        <v>45.5553103448276</v>
      </c>
      <c r="D119" s="130" t="n">
        <v>2.05</v>
      </c>
      <c r="E119" s="131" t="n">
        <f aca="false">X119</f>
        <v>0.074046547020683</v>
      </c>
      <c r="F119" s="147"/>
      <c r="G119" s="148"/>
      <c r="H119" s="147"/>
      <c r="I119" s="148"/>
      <c r="L119" s="101" t="n">
        <f aca="false">(A119-Calculation!$C$4)/365.25</f>
        <v>9.24845995893224</v>
      </c>
      <c r="N119" s="134" t="n">
        <f aca="false">A119</f>
        <v>39995</v>
      </c>
      <c r="O119" s="26" t="e">
        <f aca="false">AH119*(1+PvolMult)</f>
        <v>#VALUE!</v>
      </c>
      <c r="P119" s="135" t="n">
        <f aca="false">AI119*(1+GvolMult)</f>
        <v>0.176</v>
      </c>
      <c r="Q119" s="144"/>
      <c r="T119" s="137" t="n">
        <f aca="false">DATE(YEAR(T118),MONTH(T118)+1,1)</f>
        <v>39995</v>
      </c>
      <c r="U119" s="128" t="e">
        <f aca="false">fprice(T119,forward_range)</f>
        <v>#VALUE!</v>
      </c>
      <c r="V119" s="138" t="n">
        <v>45.5553103448276</v>
      </c>
      <c r="W119" s="130" t="n">
        <v>2.05</v>
      </c>
      <c r="X119" s="139" t="n">
        <f aca="false">VLOOKUP(T119,IR!$C$6:$D$365,2)</f>
        <v>0.074046547020683</v>
      </c>
      <c r="Y119" s="147"/>
      <c r="Z119" s="148"/>
      <c r="AA119" s="147"/>
      <c r="AB119" s="148"/>
      <c r="AC119" s="141"/>
      <c r="AD119" s="141"/>
      <c r="AE119" s="120" t="n">
        <f aca="false">(T119-Calculation!$C$4)/365.25</f>
        <v>9.24845995893224</v>
      </c>
      <c r="AF119" s="119"/>
      <c r="AG119" s="142" t="n">
        <f aca="false">T119</f>
        <v>39995</v>
      </c>
      <c r="AH119" s="26" t="e">
        <f aca="false">fvol(AG119,volRange)</f>
        <v>#VALUE!</v>
      </c>
      <c r="AI119" s="143" t="n">
        <v>0.176</v>
      </c>
      <c r="AK119" s="26" t="e">
        <f aca="false">fvol(AJ119,volRange)</f>
        <v>#VALUE!</v>
      </c>
      <c r="AL119" s="143" t="n">
        <v>0.176</v>
      </c>
      <c r="AO119" s="128" t="n">
        <v>98.5</v>
      </c>
      <c r="AP119" s="138" t="e">
        <f aca="false">B119-AO119</f>
        <v>#VALUE!</v>
      </c>
      <c r="AT119" s="97" t="n">
        <f aca="false">C119/9.6</f>
        <v>4.74534482758621</v>
      </c>
    </row>
    <row r="120" customFormat="false" ht="12.75" hidden="false" customHeight="false" outlineLevel="0" collapsed="false">
      <c r="A120" s="127" t="n">
        <f aca="false">T120</f>
        <v>40026</v>
      </c>
      <c r="B120" s="128" t="e">
        <f aca="false">U120+PPadd</f>
        <v>#VALUE!</v>
      </c>
      <c r="C120" s="129" t="n">
        <f aca="false">V120+GPadd</f>
        <v>46.2918620689655</v>
      </c>
      <c r="D120" s="130" t="n">
        <v>2.05</v>
      </c>
      <c r="E120" s="131" t="n">
        <f aca="false">X120</f>
        <v>0.074060101023787</v>
      </c>
      <c r="F120" s="147"/>
      <c r="G120" s="148"/>
      <c r="H120" s="147"/>
      <c r="I120" s="148"/>
      <c r="L120" s="101" t="n">
        <f aca="false">(A120-Calculation!$C$4)/365.25</f>
        <v>9.33333333333333</v>
      </c>
      <c r="N120" s="134" t="n">
        <f aca="false">A120</f>
        <v>40026</v>
      </c>
      <c r="O120" s="26" t="e">
        <f aca="false">AH120*(1+PvolMult)</f>
        <v>#VALUE!</v>
      </c>
      <c r="P120" s="135" t="n">
        <f aca="false">AI120*(1+GvolMult)</f>
        <v>0.176</v>
      </c>
      <c r="Q120" s="144"/>
      <c r="T120" s="137" t="n">
        <f aca="false">DATE(YEAR(T119),MONTH(T119)+1,1)</f>
        <v>40026</v>
      </c>
      <c r="U120" s="128" t="e">
        <f aca="false">fprice(T120,forward_range)</f>
        <v>#VALUE!</v>
      </c>
      <c r="V120" s="138" t="n">
        <v>46.2918620689655</v>
      </c>
      <c r="W120" s="130" t="n">
        <v>2.05</v>
      </c>
      <c r="X120" s="139" t="n">
        <f aca="false">VLOOKUP(T120,IR!$C$6:$D$365,2)</f>
        <v>0.074060101023787</v>
      </c>
      <c r="Y120" s="147"/>
      <c r="Z120" s="148"/>
      <c r="AA120" s="147"/>
      <c r="AB120" s="148"/>
      <c r="AC120" s="141"/>
      <c r="AD120" s="141"/>
      <c r="AE120" s="120" t="n">
        <f aca="false">(T120-Calculation!$C$4)/365.25</f>
        <v>9.33333333333333</v>
      </c>
      <c r="AF120" s="119"/>
      <c r="AG120" s="142" t="n">
        <f aca="false">T120</f>
        <v>40026</v>
      </c>
      <c r="AH120" s="26" t="e">
        <f aca="false">fvol(AG120,volRange)</f>
        <v>#VALUE!</v>
      </c>
      <c r="AI120" s="143" t="n">
        <v>0.176</v>
      </c>
      <c r="AK120" s="26" t="e">
        <f aca="false">fvol(AJ120,volRange)</f>
        <v>#VALUE!</v>
      </c>
      <c r="AL120" s="143" t="n">
        <v>0.176</v>
      </c>
      <c r="AO120" s="128" t="n">
        <v>86</v>
      </c>
      <c r="AP120" s="138" t="e">
        <f aca="false">B120-AO120</f>
        <v>#VALUE!</v>
      </c>
      <c r="AT120" s="97" t="n">
        <f aca="false">C120/9.6</f>
        <v>4.82206896551724</v>
      </c>
    </row>
    <row r="121" customFormat="false" ht="12.75" hidden="false" customHeight="false" outlineLevel="0" collapsed="false">
      <c r="A121" s="127" t="n">
        <f aca="false">T121</f>
        <v>40057</v>
      </c>
      <c r="B121" s="128" t="e">
        <f aca="false">U121+PPadd</f>
        <v>#VALUE!</v>
      </c>
      <c r="C121" s="129" t="n">
        <f aca="false">V121+GPadd</f>
        <v>47.7235862068966</v>
      </c>
      <c r="D121" s="130" t="n">
        <v>2.05</v>
      </c>
      <c r="E121" s="131" t="n">
        <f aca="false">X121</f>
        <v>0.074073655026952</v>
      </c>
      <c r="F121" s="147"/>
      <c r="G121" s="148"/>
      <c r="H121" s="147"/>
      <c r="I121" s="148"/>
      <c r="L121" s="101" t="n">
        <f aca="false">(A121-Calculation!$C$4)/365.25</f>
        <v>9.41820670773443</v>
      </c>
      <c r="N121" s="134" t="n">
        <f aca="false">A121</f>
        <v>40057</v>
      </c>
      <c r="O121" s="26" t="e">
        <f aca="false">AH121*(1+PvolMult)</f>
        <v>#VALUE!</v>
      </c>
      <c r="P121" s="135" t="n">
        <f aca="false">AI121*(1+GvolMult)</f>
        <v>0.176</v>
      </c>
      <c r="Q121" s="144"/>
      <c r="T121" s="137" t="n">
        <f aca="false">DATE(YEAR(T120),MONTH(T120)+1,1)</f>
        <v>40057</v>
      </c>
      <c r="U121" s="128" t="e">
        <f aca="false">fprice(T121,forward_range)</f>
        <v>#VALUE!</v>
      </c>
      <c r="V121" s="138" t="n">
        <v>47.7235862068966</v>
      </c>
      <c r="W121" s="130" t="n">
        <v>2.05</v>
      </c>
      <c r="X121" s="139" t="n">
        <f aca="false">VLOOKUP(T121,IR!$C$6:$D$365,2)</f>
        <v>0.074073655026952</v>
      </c>
      <c r="Y121" s="147"/>
      <c r="Z121" s="148"/>
      <c r="AA121" s="147"/>
      <c r="AB121" s="148"/>
      <c r="AC121" s="141"/>
      <c r="AD121" s="141"/>
      <c r="AE121" s="120" t="n">
        <f aca="false">(T121-Calculation!$C$4)/365.25</f>
        <v>9.41820670773443</v>
      </c>
      <c r="AF121" s="119"/>
      <c r="AG121" s="142" t="n">
        <f aca="false">T121</f>
        <v>40057</v>
      </c>
      <c r="AH121" s="26" t="e">
        <f aca="false">fvol(AG121,volRange)</f>
        <v>#VALUE!</v>
      </c>
      <c r="AI121" s="143" t="n">
        <v>0.176</v>
      </c>
      <c r="AK121" s="26" t="e">
        <f aca="false">fvol(AJ121,volRange)</f>
        <v>#VALUE!</v>
      </c>
      <c r="AL121" s="143" t="n">
        <v>0.176</v>
      </c>
      <c r="AO121" s="128" t="n">
        <v>34.6</v>
      </c>
      <c r="AP121" s="138" t="e">
        <f aca="false">B121-AO121</f>
        <v>#VALUE!</v>
      </c>
      <c r="AT121" s="97" t="n">
        <f aca="false">C121/9.6</f>
        <v>4.97120689655173</v>
      </c>
    </row>
    <row r="122" customFormat="false" ht="12.75" hidden="false" customHeight="false" outlineLevel="0" collapsed="false">
      <c r="A122" s="127" t="n">
        <f aca="false">T122</f>
        <v>40087</v>
      </c>
      <c r="B122" s="128" t="e">
        <f aca="false">U122+PPadd</f>
        <v>#VALUE!</v>
      </c>
      <c r="C122" s="129" t="n">
        <f aca="false">V122+GPadd</f>
        <v>48.6554482758621</v>
      </c>
      <c r="D122" s="130" t="n">
        <v>2.05</v>
      </c>
      <c r="E122" s="131" t="n">
        <f aca="false">X122</f>
        <v>0.074086771804266</v>
      </c>
      <c r="F122" s="147"/>
      <c r="G122" s="148"/>
      <c r="H122" s="147"/>
      <c r="I122" s="148"/>
      <c r="L122" s="101" t="n">
        <f aca="false">(A122-Calculation!$C$4)/365.25</f>
        <v>9.50034223134839</v>
      </c>
      <c r="N122" s="134" t="n">
        <f aca="false">A122</f>
        <v>40087</v>
      </c>
      <c r="O122" s="26" t="e">
        <f aca="false">AH122*(1+PvolMult)</f>
        <v>#VALUE!</v>
      </c>
      <c r="P122" s="135" t="n">
        <f aca="false">AI122*(1+GvolMult)</f>
        <v>0.176</v>
      </c>
      <c r="Q122" s="144"/>
      <c r="T122" s="137" t="n">
        <f aca="false">DATE(YEAR(T121),MONTH(T121)+1,1)</f>
        <v>40087</v>
      </c>
      <c r="U122" s="128" t="e">
        <f aca="false">fprice(T122,forward_range)</f>
        <v>#VALUE!</v>
      </c>
      <c r="V122" s="138" t="n">
        <v>48.6554482758621</v>
      </c>
      <c r="W122" s="130" t="n">
        <v>2.05</v>
      </c>
      <c r="X122" s="139" t="n">
        <f aca="false">VLOOKUP(T122,IR!$C$6:$D$365,2)</f>
        <v>0.074086771804266</v>
      </c>
      <c r="Y122" s="147"/>
      <c r="Z122" s="148"/>
      <c r="AA122" s="147"/>
      <c r="AB122" s="148"/>
      <c r="AC122" s="141"/>
      <c r="AD122" s="141"/>
      <c r="AE122" s="120" t="n">
        <f aca="false">(T122-Calculation!$C$4)/365.25</f>
        <v>9.50034223134839</v>
      </c>
      <c r="AF122" s="119"/>
      <c r="AG122" s="142" t="n">
        <f aca="false">T122</f>
        <v>40087</v>
      </c>
      <c r="AH122" s="26" t="e">
        <f aca="false">fvol(AG122,volRange)</f>
        <v>#VALUE!</v>
      </c>
      <c r="AI122" s="143" t="n">
        <v>0.176</v>
      </c>
      <c r="AK122" s="26" t="e">
        <f aca="false">fvol(AJ122,volRange)</f>
        <v>#VALUE!</v>
      </c>
      <c r="AL122" s="143" t="n">
        <v>0.176</v>
      </c>
      <c r="AO122" s="128" t="n">
        <v>26.85</v>
      </c>
      <c r="AP122" s="138" t="e">
        <f aca="false">B122-AO122</f>
        <v>#VALUE!</v>
      </c>
      <c r="AT122" s="97" t="n">
        <f aca="false">C122/9.6</f>
        <v>5.06827586206897</v>
      </c>
    </row>
    <row r="123" customFormat="false" ht="12.75" hidden="false" customHeight="false" outlineLevel="0" collapsed="false">
      <c r="A123" s="127" t="n">
        <f aca="false">T123</f>
        <v>40118</v>
      </c>
      <c r="B123" s="128" t="e">
        <f aca="false">U123+PPadd</f>
        <v>#VALUE!</v>
      </c>
      <c r="C123" s="129" t="n">
        <f aca="false">V123+GPadd</f>
        <v>48.5710344827586</v>
      </c>
      <c r="D123" s="130" t="n">
        <v>2.05</v>
      </c>
      <c r="E123" s="131" t="n">
        <f aca="false">X123</f>
        <v>0.074100325807551</v>
      </c>
      <c r="F123" s="147"/>
      <c r="G123" s="148"/>
      <c r="H123" s="147"/>
      <c r="I123" s="148"/>
      <c r="L123" s="101" t="n">
        <f aca="false">(A123-Calculation!$C$4)/365.25</f>
        <v>9.58521560574949</v>
      </c>
      <c r="N123" s="134" t="n">
        <f aca="false">A123</f>
        <v>40118</v>
      </c>
      <c r="O123" s="26" t="e">
        <f aca="false">AH123*(1+PvolMult)</f>
        <v>#VALUE!</v>
      </c>
      <c r="P123" s="135" t="n">
        <f aca="false">AI123*(1+GvolMult)</f>
        <v>0.176</v>
      </c>
      <c r="Q123" s="144"/>
      <c r="T123" s="137" t="n">
        <f aca="false">DATE(YEAR(T122),MONTH(T122)+1,1)</f>
        <v>40118</v>
      </c>
      <c r="U123" s="128" t="e">
        <f aca="false">fprice(T123,forward_range)</f>
        <v>#VALUE!</v>
      </c>
      <c r="V123" s="138" t="n">
        <v>48.5710344827586</v>
      </c>
      <c r="W123" s="130" t="n">
        <v>2.05</v>
      </c>
      <c r="X123" s="139" t="n">
        <f aca="false">VLOOKUP(T123,IR!$C$6:$D$365,2)</f>
        <v>0.074100325807551</v>
      </c>
      <c r="Y123" s="147"/>
      <c r="Z123" s="148"/>
      <c r="AA123" s="147"/>
      <c r="AB123" s="148"/>
      <c r="AC123" s="141"/>
      <c r="AD123" s="141"/>
      <c r="AE123" s="120" t="n">
        <f aca="false">(T123-Calculation!$C$4)/365.25</f>
        <v>9.58521560574949</v>
      </c>
      <c r="AF123" s="119"/>
      <c r="AG123" s="142" t="n">
        <f aca="false">T123</f>
        <v>40118</v>
      </c>
      <c r="AH123" s="26" t="e">
        <f aca="false">fvol(AG123,volRange)</f>
        <v>#VALUE!</v>
      </c>
      <c r="AI123" s="143" t="n">
        <v>0.176</v>
      </c>
      <c r="AK123" s="26" t="e">
        <f aca="false">fvol(AJ123,volRange)</f>
        <v>#VALUE!</v>
      </c>
      <c r="AL123" s="143" t="n">
        <v>0.176</v>
      </c>
      <c r="AO123" s="128" t="n">
        <v>27.1</v>
      </c>
      <c r="AP123" s="138" t="e">
        <f aca="false">B123-AO123</f>
        <v>#VALUE!</v>
      </c>
      <c r="AT123" s="97" t="n">
        <f aca="false">C123/9.6</f>
        <v>5.05948275862069</v>
      </c>
    </row>
    <row r="124" customFormat="false" ht="12.75" hidden="false" customHeight="false" outlineLevel="0" collapsed="false">
      <c r="A124" s="127" t="n">
        <f aca="false">T124</f>
        <v>40148</v>
      </c>
      <c r="B124" s="128" t="e">
        <f aca="false">U124+PPadd</f>
        <v>#VALUE!</v>
      </c>
      <c r="C124" s="129" t="n">
        <f aca="false">V124+GPadd</f>
        <v>49.1420689655173</v>
      </c>
      <c r="D124" s="130" t="n">
        <v>2.05</v>
      </c>
      <c r="E124" s="131" t="n">
        <f aca="false">X124</f>
        <v>0.07411344258498</v>
      </c>
      <c r="F124" s="147"/>
      <c r="G124" s="148"/>
      <c r="H124" s="147"/>
      <c r="I124" s="148"/>
      <c r="L124" s="101" t="n">
        <f aca="false">(A124-Calculation!$C$4)/365.25</f>
        <v>9.66735112936345</v>
      </c>
      <c r="N124" s="134" t="n">
        <f aca="false">A124</f>
        <v>40148</v>
      </c>
      <c r="O124" s="26" t="e">
        <f aca="false">AH124*(1+PvolMult)</f>
        <v>#VALUE!</v>
      </c>
      <c r="P124" s="135" t="n">
        <f aca="false">AI124*(1+GvolMult)</f>
        <v>0.176</v>
      </c>
      <c r="Q124" s="144"/>
      <c r="T124" s="137" t="n">
        <f aca="false">DATE(YEAR(T123),MONTH(T123)+1,1)</f>
        <v>40148</v>
      </c>
      <c r="U124" s="128" t="e">
        <f aca="false">fprice(T124,forward_range)</f>
        <v>#VALUE!</v>
      </c>
      <c r="V124" s="138" t="n">
        <v>49.1420689655173</v>
      </c>
      <c r="W124" s="130" t="n">
        <v>2.05</v>
      </c>
      <c r="X124" s="139" t="n">
        <f aca="false">VLOOKUP(T124,IR!$C$6:$D$365,2)</f>
        <v>0.07411344258498</v>
      </c>
      <c r="Y124" s="147"/>
      <c r="Z124" s="148"/>
      <c r="AA124" s="147"/>
      <c r="AB124" s="148"/>
      <c r="AC124" s="141"/>
      <c r="AD124" s="141"/>
      <c r="AE124" s="120" t="n">
        <f aca="false">(T124-Calculation!$C$4)/365.25</f>
        <v>9.66735112936345</v>
      </c>
      <c r="AF124" s="119"/>
      <c r="AG124" s="142" t="n">
        <f aca="false">T124</f>
        <v>40148</v>
      </c>
      <c r="AH124" s="26" t="e">
        <f aca="false">fvol(AG124,volRange)</f>
        <v>#VALUE!</v>
      </c>
      <c r="AI124" s="143" t="n">
        <v>0.176</v>
      </c>
      <c r="AK124" s="26" t="e">
        <f aca="false">fvol(AJ124,volRange)</f>
        <v>#VALUE!</v>
      </c>
      <c r="AL124" s="143" t="n">
        <v>0.176</v>
      </c>
      <c r="AO124" s="128" t="n">
        <v>28.1</v>
      </c>
      <c r="AP124" s="138" t="e">
        <f aca="false">B124-AO124</f>
        <v>#VALUE!</v>
      </c>
      <c r="AT124" s="97" t="n">
        <f aca="false">C124/9.6</f>
        <v>5.11896551724138</v>
      </c>
    </row>
    <row r="125" customFormat="false" ht="12.75" hidden="false" customHeight="false" outlineLevel="0" collapsed="false">
      <c r="A125" s="127" t="n">
        <f aca="false">T125</f>
        <v>40179</v>
      </c>
      <c r="B125" s="128" t="e">
        <f aca="false">U125+PPadd</f>
        <v>#VALUE!</v>
      </c>
      <c r="C125" s="129" t="n">
        <f aca="false">V125+GPadd</f>
        <v>48.4667586206897</v>
      </c>
      <c r="D125" s="130" t="n">
        <v>2.05</v>
      </c>
      <c r="E125" s="131" t="n">
        <f aca="false">X125</f>
        <v>0.074126996588383</v>
      </c>
      <c r="F125" s="147"/>
      <c r="G125" s="148"/>
      <c r="H125" s="147"/>
      <c r="I125" s="148"/>
      <c r="L125" s="101" t="n">
        <f aca="false">(A125-Calculation!$C$4)/365.25</f>
        <v>9.75222450376455</v>
      </c>
      <c r="N125" s="134" t="n">
        <f aca="false">A125</f>
        <v>40179</v>
      </c>
      <c r="O125" s="26" t="e">
        <f aca="false">AH125*(1+PvolMult)</f>
        <v>#VALUE!</v>
      </c>
      <c r="P125" s="135" t="n">
        <f aca="false">AI125*(1+GvolMult)</f>
        <v>0.176</v>
      </c>
      <c r="Q125" s="144"/>
      <c r="T125" s="137" t="n">
        <f aca="false">DATE(YEAR(T124),MONTH(T124)+1,1)</f>
        <v>40179</v>
      </c>
      <c r="U125" s="128" t="e">
        <f aca="false">fprice(T125,forward_range)</f>
        <v>#VALUE!</v>
      </c>
      <c r="V125" s="138" t="n">
        <v>48.4667586206897</v>
      </c>
      <c r="W125" s="130" t="n">
        <v>2.05</v>
      </c>
      <c r="X125" s="139" t="n">
        <f aca="false">VLOOKUP(T125,IR!$C$6:$D$365,2)</f>
        <v>0.074126996588383</v>
      </c>
      <c r="Y125" s="147"/>
      <c r="Z125" s="148"/>
      <c r="AA125" s="147"/>
      <c r="AB125" s="148"/>
      <c r="AC125" s="141"/>
      <c r="AD125" s="141"/>
      <c r="AE125" s="120" t="n">
        <f aca="false">(T125-Calculation!$C$4)/365.25</f>
        <v>9.75222450376455</v>
      </c>
      <c r="AF125" s="119"/>
      <c r="AG125" s="142" t="n">
        <f aca="false">T125</f>
        <v>40179</v>
      </c>
      <c r="AH125" s="26" t="e">
        <f aca="false">fvol(AG125,volRange)</f>
        <v>#VALUE!</v>
      </c>
      <c r="AI125" s="143" t="n">
        <v>0.176</v>
      </c>
      <c r="AK125" s="26" t="e">
        <f aca="false">fvol(AJ125,volRange)</f>
        <v>#VALUE!</v>
      </c>
      <c r="AL125" s="143" t="n">
        <v>0.176</v>
      </c>
      <c r="AO125" s="128" t="n">
        <v>35.05</v>
      </c>
      <c r="AP125" s="138" t="e">
        <f aca="false">B125-AO125</f>
        <v>#VALUE!</v>
      </c>
      <c r="AT125" s="97" t="n">
        <f aca="false">C125/9.6</f>
        <v>5.04862068965517</v>
      </c>
    </row>
    <row r="126" customFormat="false" ht="12.75" hidden="false" customHeight="false" outlineLevel="0" collapsed="false">
      <c r="A126" s="127" t="n">
        <f aca="false">T126</f>
        <v>40210</v>
      </c>
      <c r="B126" s="128" t="e">
        <f aca="false">U126+PPadd</f>
        <v>#VALUE!</v>
      </c>
      <c r="C126" s="129" t="n">
        <f aca="false">V126+GPadd</f>
        <v>47.3412413793104</v>
      </c>
      <c r="D126" s="130" t="n">
        <v>2.05</v>
      </c>
      <c r="E126" s="131" t="n">
        <f aca="false">X126</f>
        <v>0.074140550591847</v>
      </c>
      <c r="F126" s="147"/>
      <c r="G126" s="148"/>
      <c r="H126" s="147"/>
      <c r="I126" s="148"/>
      <c r="L126" s="101" t="n">
        <f aca="false">(A126-Calculation!$C$4)/365.25</f>
        <v>9.83709787816564</v>
      </c>
      <c r="N126" s="134" t="n">
        <f aca="false">A126</f>
        <v>40210</v>
      </c>
      <c r="O126" s="26" t="e">
        <f aca="false">AH126*(1+PvolMult)</f>
        <v>#VALUE!</v>
      </c>
      <c r="P126" s="135" t="n">
        <f aca="false">AI126*(1+GvolMult)</f>
        <v>0.176</v>
      </c>
      <c r="Q126" s="144"/>
      <c r="T126" s="137" t="n">
        <f aca="false">DATE(YEAR(T125),MONTH(T125)+1,1)</f>
        <v>40210</v>
      </c>
      <c r="U126" s="128" t="e">
        <f aca="false">fprice(T126,forward_range)</f>
        <v>#VALUE!</v>
      </c>
      <c r="V126" s="138" t="n">
        <v>47.3412413793104</v>
      </c>
      <c r="W126" s="130" t="n">
        <v>2.05</v>
      </c>
      <c r="X126" s="139" t="n">
        <f aca="false">VLOOKUP(T126,IR!$C$6:$D$365,2)</f>
        <v>0.074140550591847</v>
      </c>
      <c r="Y126" s="147"/>
      <c r="Z126" s="148"/>
      <c r="AA126" s="147"/>
      <c r="AB126" s="148"/>
      <c r="AC126" s="141"/>
      <c r="AD126" s="141"/>
      <c r="AE126" s="120" t="n">
        <f aca="false">(T126-Calculation!$C$4)/365.25</f>
        <v>9.83709787816564</v>
      </c>
      <c r="AF126" s="119"/>
      <c r="AG126" s="142" t="n">
        <f aca="false">T126</f>
        <v>40210</v>
      </c>
      <c r="AH126" s="26" t="e">
        <f aca="false">fvol(AG126,volRange)</f>
        <v>#VALUE!</v>
      </c>
      <c r="AI126" s="143" t="n">
        <v>0.176</v>
      </c>
      <c r="AK126" s="26" t="e">
        <f aca="false">fvol(AJ126,volRange)</f>
        <v>#VALUE!</v>
      </c>
      <c r="AL126" s="143" t="n">
        <v>0.176</v>
      </c>
      <c r="AO126" s="128" t="n">
        <v>35.05</v>
      </c>
      <c r="AP126" s="138" t="e">
        <f aca="false">B126-AO126</f>
        <v>#VALUE!</v>
      </c>
      <c r="AT126" s="97" t="n">
        <f aca="false">C126/9.6</f>
        <v>4.93137931034483</v>
      </c>
    </row>
    <row r="127" customFormat="false" ht="12.75" hidden="false" customHeight="false" outlineLevel="0" collapsed="false">
      <c r="A127" s="127" t="n">
        <f aca="false">T127</f>
        <v>40238</v>
      </c>
      <c r="B127" s="128" t="e">
        <f aca="false">U127+PPadd</f>
        <v>#VALUE!</v>
      </c>
      <c r="C127" s="129" t="n">
        <f aca="false">V127+GPadd</f>
        <v>46.32</v>
      </c>
      <c r="D127" s="130" t="n">
        <v>2.05</v>
      </c>
      <c r="E127" s="131" t="n">
        <f aca="false">X127</f>
        <v>0.074152792917609</v>
      </c>
      <c r="F127" s="147"/>
      <c r="G127" s="148"/>
      <c r="H127" s="147"/>
      <c r="I127" s="148"/>
      <c r="L127" s="101" t="n">
        <f aca="false">(A127-Calculation!$C$4)/365.25</f>
        <v>9.91375770020534</v>
      </c>
      <c r="N127" s="134" t="n">
        <f aca="false">A127</f>
        <v>40238</v>
      </c>
      <c r="O127" s="26" t="e">
        <f aca="false">AH127*(1+PvolMult)</f>
        <v>#VALUE!</v>
      </c>
      <c r="P127" s="135" t="n">
        <f aca="false">AI127*(1+GvolMult)</f>
        <v>0.176</v>
      </c>
      <c r="Q127" s="144"/>
      <c r="T127" s="137" t="n">
        <f aca="false">DATE(YEAR(T126),MONTH(T126)+1,1)</f>
        <v>40238</v>
      </c>
      <c r="U127" s="128" t="e">
        <f aca="false">fprice(T127,forward_range)</f>
        <v>#VALUE!</v>
      </c>
      <c r="V127" s="138" t="n">
        <v>46.32</v>
      </c>
      <c r="W127" s="130" t="n">
        <v>2.05</v>
      </c>
      <c r="X127" s="139" t="n">
        <f aca="false">VLOOKUP(T127,IR!$C$6:$D$365,2)</f>
        <v>0.074152792917609</v>
      </c>
      <c r="Y127" s="147"/>
      <c r="Z127" s="148"/>
      <c r="AA127" s="147"/>
      <c r="AB127" s="148"/>
      <c r="AC127" s="141"/>
      <c r="AD127" s="141"/>
      <c r="AE127" s="120" t="n">
        <f aca="false">(T127-Calculation!$C$4)/365.25</f>
        <v>9.91375770020534</v>
      </c>
      <c r="AF127" s="119"/>
      <c r="AG127" s="142" t="n">
        <f aca="false">T127</f>
        <v>40238</v>
      </c>
      <c r="AH127" s="26" t="e">
        <f aca="false">fvol(AG127,volRange)</f>
        <v>#VALUE!</v>
      </c>
      <c r="AI127" s="143" t="n">
        <v>0.176</v>
      </c>
      <c r="AK127" s="26" t="e">
        <f aca="false">fvol(AJ127,volRange)</f>
        <v>#VALUE!</v>
      </c>
      <c r="AL127" s="143" t="n">
        <v>0.176</v>
      </c>
      <c r="AO127" s="128" t="n">
        <v>27.275</v>
      </c>
      <c r="AP127" s="138" t="e">
        <f aca="false">B127-AO127</f>
        <v>#VALUE!</v>
      </c>
      <c r="AT127" s="97" t="n">
        <f aca="false">C127/9.6</f>
        <v>4.825</v>
      </c>
    </row>
    <row r="128" customFormat="false" ht="12.75" hidden="false" customHeight="false" outlineLevel="0" collapsed="false">
      <c r="A128" s="127" t="n">
        <f aca="false">T128</f>
        <v>40269</v>
      </c>
      <c r="B128" s="128" t="e">
        <f aca="false">U128+PPadd</f>
        <v>#VALUE!</v>
      </c>
      <c r="C128" s="129" t="n">
        <f aca="false">V128+GPadd</f>
        <v>45.3881379310345</v>
      </c>
      <c r="D128" s="130" t="n">
        <v>2.05</v>
      </c>
      <c r="E128" s="131" t="n">
        <f aca="false">X128</f>
        <v>0.074157092617595</v>
      </c>
      <c r="F128" s="147"/>
      <c r="G128" s="148"/>
      <c r="H128" s="147"/>
      <c r="I128" s="148"/>
      <c r="L128" s="101" t="n">
        <f aca="false">(A128-Calculation!$C$4)/365.25</f>
        <v>9.99863107460643</v>
      </c>
      <c r="N128" s="134" t="n">
        <f aca="false">A128</f>
        <v>40269</v>
      </c>
      <c r="O128" s="26" t="e">
        <f aca="false">AH128*(1+PvolMult)</f>
        <v>#VALUE!</v>
      </c>
      <c r="P128" s="135" t="n">
        <f aca="false">AI128*(1+GvolMult)</f>
        <v>0.176</v>
      </c>
      <c r="Q128" s="144"/>
      <c r="T128" s="137" t="n">
        <f aca="false">DATE(YEAR(T127),MONTH(T127)+1,1)</f>
        <v>40269</v>
      </c>
      <c r="U128" s="128" t="e">
        <f aca="false">fprice(T128,forward_range)</f>
        <v>#VALUE!</v>
      </c>
      <c r="V128" s="138" t="n">
        <v>45.3881379310345</v>
      </c>
      <c r="W128" s="130" t="n">
        <v>2.05</v>
      </c>
      <c r="X128" s="139" t="n">
        <f aca="false">VLOOKUP(T128,IR!$C$6:$D$365,2)</f>
        <v>0.074157092617595</v>
      </c>
      <c r="Y128" s="147"/>
      <c r="Z128" s="148"/>
      <c r="AA128" s="147"/>
      <c r="AB128" s="148"/>
      <c r="AC128" s="141"/>
      <c r="AD128" s="141"/>
      <c r="AE128" s="120" t="n">
        <f aca="false">(T128-Calculation!$C$4)/365.25</f>
        <v>9.99863107460643</v>
      </c>
      <c r="AF128" s="119"/>
      <c r="AG128" s="142" t="n">
        <f aca="false">T128</f>
        <v>40269</v>
      </c>
      <c r="AH128" s="26" t="e">
        <f aca="false">fvol(AG128,volRange)</f>
        <v>#VALUE!</v>
      </c>
      <c r="AI128" s="143" t="n">
        <v>0.176</v>
      </c>
      <c r="AK128" s="26" t="e">
        <f aca="false">fvol(AJ128,volRange)</f>
        <v>#VALUE!</v>
      </c>
      <c r="AL128" s="143" t="n">
        <v>0.176</v>
      </c>
      <c r="AO128" s="128" t="n">
        <v>27.5</v>
      </c>
      <c r="AP128" s="138" t="e">
        <f aca="false">B128-AO128</f>
        <v>#VALUE!</v>
      </c>
      <c r="AT128" s="97" t="n">
        <f aca="false">C128/9.6</f>
        <v>4.72793103448276</v>
      </c>
    </row>
    <row r="129" customFormat="false" ht="12.75" hidden="false" customHeight="false" outlineLevel="0" collapsed="false">
      <c r="A129" s="127" t="n">
        <f aca="false">T129</f>
        <v>40299</v>
      </c>
      <c r="B129" s="128" t="e">
        <f aca="false">U129+PPadd</f>
        <v>#VALUE!</v>
      </c>
      <c r="C129" s="129" t="n">
        <f aca="false">V129+GPadd</f>
        <v>44.7343448275862</v>
      </c>
      <c r="D129" s="130" t="n">
        <v>2.05</v>
      </c>
      <c r="E129" s="131" t="n">
        <f aca="false">X129</f>
        <v>0.074153878271281</v>
      </c>
      <c r="F129" s="147"/>
      <c r="G129" s="148"/>
      <c r="H129" s="147"/>
      <c r="I129" s="148"/>
      <c r="L129" s="101" t="n">
        <f aca="false">(A129-Calculation!$C$4)/365.25</f>
        <v>10.0807665982204</v>
      </c>
      <c r="N129" s="134" t="n">
        <f aca="false">A129</f>
        <v>40299</v>
      </c>
      <c r="O129" s="26" t="e">
        <f aca="false">AH129*(1+PvolMult)</f>
        <v>#VALUE!</v>
      </c>
      <c r="P129" s="135" t="n">
        <f aca="false">AI129*(1+GvolMult)</f>
        <v>0.176</v>
      </c>
      <c r="Q129" s="144"/>
      <c r="T129" s="137" t="n">
        <f aca="false">DATE(YEAR(T128),MONTH(T128)+1,1)</f>
        <v>40299</v>
      </c>
      <c r="U129" s="128" t="e">
        <f aca="false">fprice(T129,forward_range)</f>
        <v>#VALUE!</v>
      </c>
      <c r="V129" s="138" t="n">
        <v>44.7343448275862</v>
      </c>
      <c r="W129" s="130" t="n">
        <v>2.05</v>
      </c>
      <c r="X129" s="139" t="n">
        <f aca="false">VLOOKUP(T129,IR!$C$6:$D$365,2)</f>
        <v>0.074153878271281</v>
      </c>
      <c r="Y129" s="147"/>
      <c r="Z129" s="148"/>
      <c r="AA129" s="147"/>
      <c r="AB129" s="148"/>
      <c r="AC129" s="141"/>
      <c r="AD129" s="141"/>
      <c r="AE129" s="120" t="n">
        <f aca="false">(T129-Calculation!$C$4)/365.25</f>
        <v>10.0807665982204</v>
      </c>
      <c r="AF129" s="119"/>
      <c r="AG129" s="142" t="n">
        <f aca="false">T129</f>
        <v>40299</v>
      </c>
      <c r="AH129" s="26" t="e">
        <f aca="false">fvol(AG129,volRange)</f>
        <v>#VALUE!</v>
      </c>
      <c r="AI129" s="143" t="n">
        <v>0.176</v>
      </c>
      <c r="AK129" s="26" t="e">
        <f aca="false">fvol(AJ129,volRange)</f>
        <v>#VALUE!</v>
      </c>
      <c r="AL129" s="143" t="n">
        <v>0.176</v>
      </c>
      <c r="AO129" s="128" t="n">
        <v>35.3</v>
      </c>
      <c r="AP129" s="138" t="e">
        <f aca="false">B129-AO129</f>
        <v>#VALUE!</v>
      </c>
      <c r="AT129" s="97" t="n">
        <f aca="false">C129/9.6</f>
        <v>4.6598275862069</v>
      </c>
    </row>
    <row r="130" customFormat="false" ht="12.75" hidden="false" customHeight="false" outlineLevel="0" collapsed="false">
      <c r="A130" s="127" t="n">
        <f aca="false">T130</f>
        <v>40330</v>
      </c>
      <c r="B130" s="128" t="e">
        <f aca="false">U130+PPadd</f>
        <v>#VALUE!</v>
      </c>
      <c r="C130" s="129" t="n">
        <f aca="false">V130+GPadd</f>
        <v>44.936275862069</v>
      </c>
      <c r="D130" s="130" t="n">
        <v>2.05</v>
      </c>
      <c r="E130" s="131" t="n">
        <f aca="false">X130</f>
        <v>0.074150556780094</v>
      </c>
      <c r="F130" s="147"/>
      <c r="G130" s="148"/>
      <c r="H130" s="147"/>
      <c r="I130" s="148"/>
      <c r="L130" s="101" t="n">
        <f aca="false">(A130-Calculation!$C$4)/365.25</f>
        <v>10.1656399726215</v>
      </c>
      <c r="N130" s="134" t="n">
        <f aca="false">A130</f>
        <v>40330</v>
      </c>
      <c r="O130" s="26" t="e">
        <f aca="false">AH130*(1+PvolMult)</f>
        <v>#VALUE!</v>
      </c>
      <c r="P130" s="135" t="n">
        <f aca="false">AI130*(1+GvolMult)</f>
        <v>0.176</v>
      </c>
      <c r="Q130" s="144"/>
      <c r="T130" s="137" t="n">
        <f aca="false">DATE(YEAR(T129),MONTH(T129)+1,1)</f>
        <v>40330</v>
      </c>
      <c r="U130" s="128" t="e">
        <f aca="false">fprice(T130,forward_range)</f>
        <v>#VALUE!</v>
      </c>
      <c r="V130" s="138" t="n">
        <v>44.936275862069</v>
      </c>
      <c r="W130" s="130" t="n">
        <v>2.05</v>
      </c>
      <c r="X130" s="139" t="n">
        <f aca="false">VLOOKUP(T130,IR!$C$6:$D$365,2)</f>
        <v>0.074150556780094</v>
      </c>
      <c r="Y130" s="147"/>
      <c r="Z130" s="148"/>
      <c r="AA130" s="147"/>
      <c r="AB130" s="148"/>
      <c r="AC130" s="141"/>
      <c r="AD130" s="141"/>
      <c r="AE130" s="120" t="n">
        <f aca="false">(T130-Calculation!$C$4)/365.25</f>
        <v>10.1656399726215</v>
      </c>
      <c r="AF130" s="119"/>
      <c r="AG130" s="142" t="n">
        <f aca="false">T130</f>
        <v>40330</v>
      </c>
      <c r="AH130" s="26" t="e">
        <f aca="false">fvol(AG130,volRange)</f>
        <v>#VALUE!</v>
      </c>
      <c r="AI130" s="143" t="n">
        <v>0.176</v>
      </c>
      <c r="AK130" s="26" t="e">
        <f aca="false">fvol(AJ130,volRange)</f>
        <v>#VALUE!</v>
      </c>
      <c r="AL130" s="143" t="n">
        <v>0.176</v>
      </c>
      <c r="AO130" s="128" t="n">
        <v>59.125</v>
      </c>
      <c r="AP130" s="138" t="e">
        <f aca="false">B130-AO130</f>
        <v>#VALUE!</v>
      </c>
      <c r="AT130" s="97" t="n">
        <f aca="false">C130/9.6</f>
        <v>4.68086206896552</v>
      </c>
    </row>
    <row r="131" customFormat="false" ht="12.75" hidden="false" customHeight="false" outlineLevel="0" collapsed="false">
      <c r="A131" s="127" t="n">
        <f aca="false">T131</f>
        <v>40360</v>
      </c>
      <c r="B131" s="128" t="e">
        <f aca="false">U131+PPadd</f>
        <v>#VALUE!</v>
      </c>
      <c r="C131" s="129" t="n">
        <f aca="false">V131+GPadd</f>
        <v>45.5553103448276</v>
      </c>
      <c r="D131" s="130" t="n">
        <v>2.05</v>
      </c>
      <c r="E131" s="131" t="n">
        <f aca="false">X131</f>
        <v>0.074147342433787</v>
      </c>
      <c r="F131" s="147"/>
      <c r="G131" s="148"/>
      <c r="H131" s="147"/>
      <c r="I131" s="148"/>
      <c r="L131" s="101" t="n">
        <f aca="false">(A131-Calculation!$C$4)/365.25</f>
        <v>10.2477754962355</v>
      </c>
      <c r="N131" s="134" t="n">
        <f aca="false">A131</f>
        <v>40360</v>
      </c>
      <c r="O131" s="26" t="e">
        <f aca="false">AH131*(1+PvolMult)</f>
        <v>#VALUE!</v>
      </c>
      <c r="P131" s="135" t="n">
        <f aca="false">AI131*(1+GvolMult)</f>
        <v>0.176</v>
      </c>
      <c r="Q131" s="144"/>
      <c r="T131" s="137" t="n">
        <f aca="false">DATE(YEAR(T130),MONTH(T130)+1,1)</f>
        <v>40360</v>
      </c>
      <c r="U131" s="128" t="e">
        <f aca="false">fprice(T131,forward_range)</f>
        <v>#VALUE!</v>
      </c>
      <c r="V131" s="138" t="n">
        <v>45.5553103448276</v>
      </c>
      <c r="W131" s="130" t="n">
        <v>2.05</v>
      </c>
      <c r="X131" s="139" t="n">
        <f aca="false">VLOOKUP(T131,IR!$C$6:$D$365,2)</f>
        <v>0.074147342433787</v>
      </c>
      <c r="Y131" s="147"/>
      <c r="Z131" s="148"/>
      <c r="AA131" s="147"/>
      <c r="AB131" s="148"/>
      <c r="AC131" s="141"/>
      <c r="AD131" s="141"/>
      <c r="AE131" s="120" t="n">
        <f aca="false">(T131-Calculation!$C$4)/365.25</f>
        <v>10.2477754962355</v>
      </c>
      <c r="AF131" s="119"/>
      <c r="AG131" s="142" t="n">
        <f aca="false">T131</f>
        <v>40360</v>
      </c>
      <c r="AH131" s="26" t="e">
        <f aca="false">fvol(AG131,volRange)</f>
        <v>#VALUE!</v>
      </c>
      <c r="AI131" s="143" t="n">
        <v>0.176</v>
      </c>
      <c r="AK131" s="26" t="e">
        <f aca="false">fvol(AJ131,volRange)</f>
        <v>#VALUE!</v>
      </c>
      <c r="AL131" s="143" t="n">
        <v>0.176</v>
      </c>
      <c r="AO131" s="128" t="n">
        <v>100.5</v>
      </c>
      <c r="AP131" s="138" t="e">
        <f aca="false">B131-AO131</f>
        <v>#VALUE!</v>
      </c>
      <c r="AT131" s="97" t="n">
        <f aca="false">C131/9.6</f>
        <v>4.74534482758621</v>
      </c>
    </row>
    <row r="132" customFormat="false" ht="12.75" hidden="false" customHeight="false" outlineLevel="0" collapsed="false">
      <c r="A132" s="127" t="n">
        <f aca="false">T132</f>
        <v>40391</v>
      </c>
      <c r="B132" s="128" t="e">
        <f aca="false">U132+PPadd</f>
        <v>#VALUE!</v>
      </c>
      <c r="C132" s="129" t="n">
        <f aca="false">V132+GPadd</f>
        <v>46.2918620689655</v>
      </c>
      <c r="D132" s="130" t="n">
        <v>2.05</v>
      </c>
      <c r="E132" s="131" t="n">
        <f aca="false">X132</f>
        <v>0.074144020942607</v>
      </c>
      <c r="F132" s="147"/>
      <c r="G132" s="148"/>
      <c r="H132" s="147"/>
      <c r="I132" s="148"/>
      <c r="L132" s="101" t="n">
        <f aca="false">(A132-Calculation!$C$4)/365.25</f>
        <v>10.3326488706366</v>
      </c>
      <c r="N132" s="134" t="n">
        <f aca="false">A132</f>
        <v>40391</v>
      </c>
      <c r="O132" s="26" t="e">
        <f aca="false">AH132*(1+PvolMult)</f>
        <v>#VALUE!</v>
      </c>
      <c r="P132" s="135" t="n">
        <f aca="false">AI132*(1+GvolMult)</f>
        <v>0.176</v>
      </c>
      <c r="Q132" s="144"/>
      <c r="T132" s="137" t="n">
        <f aca="false">DATE(YEAR(T131),MONTH(T131)+1,1)</f>
        <v>40391</v>
      </c>
      <c r="U132" s="128" t="e">
        <f aca="false">fprice(T132,forward_range)</f>
        <v>#VALUE!</v>
      </c>
      <c r="V132" s="138" t="n">
        <v>46.2918620689655</v>
      </c>
      <c r="W132" s="130" t="n">
        <v>2.05</v>
      </c>
      <c r="X132" s="139" t="n">
        <f aca="false">VLOOKUP(T132,IR!$C$6:$D$365,2)</f>
        <v>0.074144020942607</v>
      </c>
      <c r="Y132" s="147"/>
      <c r="Z132" s="148"/>
      <c r="AA132" s="147"/>
      <c r="AB132" s="148"/>
      <c r="AC132" s="141"/>
      <c r="AD132" s="141"/>
      <c r="AE132" s="120" t="n">
        <f aca="false">(T132-Calculation!$C$4)/365.25</f>
        <v>10.3326488706366</v>
      </c>
      <c r="AF132" s="119"/>
      <c r="AG132" s="142" t="n">
        <f aca="false">T132</f>
        <v>40391</v>
      </c>
      <c r="AH132" s="26" t="e">
        <f aca="false">fvol(AG132,volRange)</f>
        <v>#VALUE!</v>
      </c>
      <c r="AI132" s="143" t="n">
        <v>0.176</v>
      </c>
      <c r="AK132" s="26" t="e">
        <f aca="false">fvol(AJ132,volRange)</f>
        <v>#VALUE!</v>
      </c>
      <c r="AL132" s="143" t="n">
        <v>0.176</v>
      </c>
      <c r="AO132" s="128" t="n">
        <v>88</v>
      </c>
      <c r="AP132" s="138" t="e">
        <f aca="false">B132-AO132</f>
        <v>#VALUE!</v>
      </c>
      <c r="AT132" s="97" t="n">
        <f aca="false">C132/9.6</f>
        <v>4.82206896551724</v>
      </c>
    </row>
    <row r="133" customFormat="false" ht="12.75" hidden="false" customHeight="false" outlineLevel="0" collapsed="false">
      <c r="A133" s="127" t="n">
        <f aca="false">T133</f>
        <v>40422</v>
      </c>
      <c r="B133" s="128" t="e">
        <f aca="false">U133+PPadd</f>
        <v>#VALUE!</v>
      </c>
      <c r="C133" s="129" t="n">
        <f aca="false">V133+GPadd</f>
        <v>47.7235862068966</v>
      </c>
      <c r="D133" s="130" t="n">
        <v>2.05</v>
      </c>
      <c r="E133" s="131" t="n">
        <f aca="false">X133</f>
        <v>0.07414069945143</v>
      </c>
      <c r="F133" s="147"/>
      <c r="G133" s="148"/>
      <c r="H133" s="147"/>
      <c r="I133" s="148"/>
      <c r="L133" s="101" t="n">
        <f aca="false">(A133-Calculation!$C$4)/365.25</f>
        <v>10.4175222450376</v>
      </c>
      <c r="N133" s="134" t="n">
        <f aca="false">A133</f>
        <v>40422</v>
      </c>
      <c r="O133" s="26" t="e">
        <f aca="false">AH133*(1+PvolMult)</f>
        <v>#VALUE!</v>
      </c>
      <c r="P133" s="135" t="n">
        <f aca="false">AI133*(1+GvolMult)</f>
        <v>0.176</v>
      </c>
      <c r="Q133" s="144"/>
      <c r="T133" s="137" t="n">
        <f aca="false">DATE(YEAR(T132),MONTH(T132)+1,1)</f>
        <v>40422</v>
      </c>
      <c r="U133" s="128" t="e">
        <f aca="false">fprice(T133,forward_range)</f>
        <v>#VALUE!</v>
      </c>
      <c r="V133" s="138" t="n">
        <v>47.7235862068966</v>
      </c>
      <c r="W133" s="130" t="n">
        <v>2.05</v>
      </c>
      <c r="X133" s="139" t="n">
        <f aca="false">VLOOKUP(T133,IR!$C$6:$D$365,2)</f>
        <v>0.07414069945143</v>
      </c>
      <c r="Y133" s="147"/>
      <c r="Z133" s="148"/>
      <c r="AA133" s="147"/>
      <c r="AB133" s="148"/>
      <c r="AC133" s="141"/>
      <c r="AD133" s="141"/>
      <c r="AE133" s="120" t="n">
        <f aca="false">(T133-Calculation!$C$4)/365.25</f>
        <v>10.4175222450376</v>
      </c>
      <c r="AF133" s="119"/>
      <c r="AG133" s="142" t="n">
        <f aca="false">T133</f>
        <v>40422</v>
      </c>
      <c r="AH133" s="26" t="e">
        <f aca="false">fvol(AG133,volRange)</f>
        <v>#VALUE!</v>
      </c>
      <c r="AI133" s="143" t="n">
        <v>0.176</v>
      </c>
      <c r="AK133" s="26" t="e">
        <f aca="false">fvol(AJ133,volRange)</f>
        <v>#VALUE!</v>
      </c>
      <c r="AL133" s="143" t="n">
        <v>0.176</v>
      </c>
      <c r="AO133" s="128" t="n">
        <v>34.85</v>
      </c>
      <c r="AP133" s="138" t="e">
        <f aca="false">B133-AO133</f>
        <v>#VALUE!</v>
      </c>
      <c r="AT133" s="97" t="n">
        <f aca="false">C133/9.6</f>
        <v>4.97120689655173</v>
      </c>
    </row>
    <row r="134" customFormat="false" ht="12.75" hidden="false" customHeight="false" outlineLevel="0" collapsed="false">
      <c r="A134" s="127" t="n">
        <f aca="false">T134</f>
        <v>40452</v>
      </c>
      <c r="B134" s="128" t="e">
        <f aca="false">U134+PPadd</f>
        <v>#VALUE!</v>
      </c>
      <c r="C134" s="129" t="n">
        <f aca="false">V134+GPadd</f>
        <v>48.6554482758621</v>
      </c>
      <c r="D134" s="130" t="n">
        <v>2.05</v>
      </c>
      <c r="E134" s="131" t="n">
        <f aca="false">X134</f>
        <v>0.074137485105134</v>
      </c>
      <c r="F134" s="147"/>
      <c r="G134" s="148"/>
      <c r="H134" s="147"/>
      <c r="I134" s="148"/>
      <c r="L134" s="101" t="n">
        <f aca="false">(A134-Calculation!$C$4)/365.25</f>
        <v>10.4996577686516</v>
      </c>
      <c r="N134" s="134" t="n">
        <f aca="false">A134</f>
        <v>40452</v>
      </c>
      <c r="O134" s="26" t="e">
        <f aca="false">AH134*(1+PvolMult)</f>
        <v>#VALUE!</v>
      </c>
      <c r="P134" s="135" t="n">
        <f aca="false">AI134*(1+GvolMult)</f>
        <v>0.176</v>
      </c>
      <c r="Q134" s="144"/>
      <c r="T134" s="137" t="n">
        <f aca="false">DATE(YEAR(T133),MONTH(T133)+1,1)</f>
        <v>40452</v>
      </c>
      <c r="U134" s="128" t="e">
        <f aca="false">fprice(T134,forward_range)</f>
        <v>#VALUE!</v>
      </c>
      <c r="V134" s="138" t="n">
        <v>48.6554482758621</v>
      </c>
      <c r="W134" s="130" t="n">
        <v>2.05</v>
      </c>
      <c r="X134" s="139" t="n">
        <f aca="false">VLOOKUP(T134,IR!$C$6:$D$365,2)</f>
        <v>0.074137485105134</v>
      </c>
      <c r="Y134" s="147"/>
      <c r="Z134" s="148"/>
      <c r="AA134" s="147"/>
      <c r="AB134" s="148"/>
      <c r="AC134" s="141"/>
      <c r="AD134" s="141"/>
      <c r="AE134" s="120" t="n">
        <f aca="false">(T134-Calculation!$C$4)/365.25</f>
        <v>10.4996577686516</v>
      </c>
      <c r="AF134" s="119"/>
      <c r="AG134" s="142" t="n">
        <f aca="false">T134</f>
        <v>40452</v>
      </c>
      <c r="AH134" s="26" t="e">
        <f aca="false">fvol(AG134,volRange)</f>
        <v>#VALUE!</v>
      </c>
      <c r="AI134" s="143" t="n">
        <v>0.176</v>
      </c>
      <c r="AK134" s="26" t="e">
        <f aca="false">fvol(AJ134,volRange)</f>
        <v>#VALUE!</v>
      </c>
      <c r="AL134" s="143" t="n">
        <v>0.176</v>
      </c>
      <c r="AO134" s="128" t="n">
        <v>27.1</v>
      </c>
      <c r="AP134" s="138" t="e">
        <f aca="false">B134-AO134</f>
        <v>#VALUE!</v>
      </c>
      <c r="AT134" s="97" t="n">
        <f aca="false">C134/9.6</f>
        <v>5.06827586206897</v>
      </c>
    </row>
    <row r="135" customFormat="false" ht="12.75" hidden="false" customHeight="false" outlineLevel="0" collapsed="false">
      <c r="A135" s="127" t="n">
        <f aca="false">T135</f>
        <v>40483</v>
      </c>
      <c r="B135" s="128" t="e">
        <f aca="false">U135+PPadd</f>
        <v>#VALUE!</v>
      </c>
      <c r="C135" s="129" t="n">
        <f aca="false">V135+GPadd</f>
        <v>48.5710344827586</v>
      </c>
      <c r="D135" s="130" t="n">
        <v>2.05</v>
      </c>
      <c r="E135" s="131" t="n">
        <f aca="false">X135</f>
        <v>0.074134163613965</v>
      </c>
      <c r="F135" s="147"/>
      <c r="G135" s="148"/>
      <c r="H135" s="147"/>
      <c r="I135" s="148"/>
      <c r="L135" s="101" t="n">
        <f aca="false">(A135-Calculation!$C$4)/365.25</f>
        <v>10.5845311430527</v>
      </c>
      <c r="N135" s="134" t="n">
        <f aca="false">A135</f>
        <v>40483</v>
      </c>
      <c r="O135" s="26" t="e">
        <f aca="false">AH135*(1+PvolMult)</f>
        <v>#VALUE!</v>
      </c>
      <c r="P135" s="135" t="n">
        <f aca="false">AI135*(1+GvolMult)</f>
        <v>0.176</v>
      </c>
      <c r="Q135" s="144"/>
      <c r="T135" s="137" t="n">
        <f aca="false">DATE(YEAR(T134),MONTH(T134)+1,1)</f>
        <v>40483</v>
      </c>
      <c r="U135" s="128" t="e">
        <f aca="false">fprice(T135,forward_range)</f>
        <v>#VALUE!</v>
      </c>
      <c r="V135" s="138" t="n">
        <v>48.5710344827586</v>
      </c>
      <c r="W135" s="130" t="n">
        <v>2.05</v>
      </c>
      <c r="X135" s="139" t="n">
        <f aca="false">VLOOKUP(T135,IR!$C$6:$D$365,2)</f>
        <v>0.074134163613965</v>
      </c>
      <c r="Y135" s="147"/>
      <c r="Z135" s="148"/>
      <c r="AA135" s="147"/>
      <c r="AB135" s="148"/>
      <c r="AC135" s="141"/>
      <c r="AD135" s="141"/>
      <c r="AE135" s="120" t="n">
        <f aca="false">(T135-Calculation!$C$4)/365.25</f>
        <v>10.5845311430527</v>
      </c>
      <c r="AF135" s="119"/>
      <c r="AG135" s="142" t="n">
        <f aca="false">T135</f>
        <v>40483</v>
      </c>
      <c r="AH135" s="26" t="e">
        <f aca="false">fvol(AG135,volRange)</f>
        <v>#VALUE!</v>
      </c>
      <c r="AI135" s="143" t="n">
        <v>0.176</v>
      </c>
      <c r="AK135" s="26" t="e">
        <f aca="false">fvol(AJ135,volRange)</f>
        <v>#VALUE!</v>
      </c>
      <c r="AL135" s="143" t="n">
        <v>0.176</v>
      </c>
      <c r="AO135" s="128" t="n">
        <v>27.35</v>
      </c>
      <c r="AP135" s="138" t="e">
        <f aca="false">B135-AO135</f>
        <v>#VALUE!</v>
      </c>
      <c r="AT135" s="97" t="n">
        <f aca="false">C135/9.6</f>
        <v>5.05948275862069</v>
      </c>
    </row>
    <row r="136" customFormat="false" ht="12.75" hidden="false" customHeight="false" outlineLevel="0" collapsed="false">
      <c r="A136" s="127" t="n">
        <f aca="false">T136</f>
        <v>40513</v>
      </c>
      <c r="B136" s="128" t="e">
        <f aca="false">U136+PPadd</f>
        <v>#VALUE!</v>
      </c>
      <c r="C136" s="129" t="n">
        <f aca="false">V136+GPadd</f>
        <v>49.1420689655173</v>
      </c>
      <c r="D136" s="130" t="n">
        <v>2.05</v>
      </c>
      <c r="E136" s="131" t="n">
        <f aca="false">X136</f>
        <v>0.074130949267675</v>
      </c>
      <c r="F136" s="147"/>
      <c r="G136" s="148"/>
      <c r="H136" s="147"/>
      <c r="I136" s="148"/>
      <c r="L136" s="101" t="n">
        <f aca="false">(A136-Calculation!$C$4)/365.25</f>
        <v>10.6666666666667</v>
      </c>
      <c r="N136" s="134" t="n">
        <f aca="false">A136</f>
        <v>40513</v>
      </c>
      <c r="O136" s="26" t="e">
        <f aca="false">AH136*(1+PvolMult)</f>
        <v>#VALUE!</v>
      </c>
      <c r="P136" s="135" t="n">
        <f aca="false">AI136*(1+GvolMult)</f>
        <v>0.176</v>
      </c>
      <c r="Q136" s="144"/>
      <c r="T136" s="137" t="n">
        <f aca="false">DATE(YEAR(T135),MONTH(T135)+1,1)</f>
        <v>40513</v>
      </c>
      <c r="U136" s="128" t="e">
        <f aca="false">fprice(T136,forward_range)</f>
        <v>#VALUE!</v>
      </c>
      <c r="V136" s="138" t="n">
        <v>49.1420689655173</v>
      </c>
      <c r="W136" s="130" t="n">
        <v>2.05</v>
      </c>
      <c r="X136" s="139" t="n">
        <f aca="false">VLOOKUP(T136,IR!$C$6:$D$365,2)</f>
        <v>0.074130949267675</v>
      </c>
      <c r="Y136" s="147"/>
      <c r="Z136" s="148"/>
      <c r="AA136" s="147"/>
      <c r="AB136" s="148"/>
      <c r="AC136" s="141"/>
      <c r="AD136" s="141"/>
      <c r="AE136" s="120" t="n">
        <f aca="false">(T136-Calculation!$C$4)/365.25</f>
        <v>10.6666666666667</v>
      </c>
      <c r="AF136" s="119"/>
      <c r="AG136" s="142" t="n">
        <f aca="false">T136</f>
        <v>40513</v>
      </c>
      <c r="AH136" s="26" t="e">
        <f aca="false">fvol(AG136,volRange)</f>
        <v>#VALUE!</v>
      </c>
      <c r="AI136" s="143" t="n">
        <v>0.176</v>
      </c>
      <c r="AK136" s="26" t="e">
        <f aca="false">fvol(AJ136,volRange)</f>
        <v>#VALUE!</v>
      </c>
      <c r="AL136" s="143" t="n">
        <v>0.176</v>
      </c>
      <c r="AO136" s="128" t="n">
        <v>28.35</v>
      </c>
      <c r="AP136" s="138" t="e">
        <f aca="false">B136-AO136</f>
        <v>#VALUE!</v>
      </c>
      <c r="AT136" s="97" t="n">
        <f aca="false">C136/9.6</f>
        <v>5.11896551724138</v>
      </c>
    </row>
    <row r="137" customFormat="false" ht="12.75" hidden="false" customHeight="false" outlineLevel="0" collapsed="false">
      <c r="A137" s="127" t="n">
        <f aca="false">T137</f>
        <v>40544</v>
      </c>
      <c r="B137" s="128" t="e">
        <f aca="false">U137+PPadd</f>
        <v>#VALUE!</v>
      </c>
      <c r="C137" s="129" t="n">
        <f aca="false">V137+GPadd</f>
        <v>48.4667586206897</v>
      </c>
      <c r="D137" s="130" t="n">
        <v>2.05</v>
      </c>
      <c r="E137" s="131" t="n">
        <f aca="false">X137</f>
        <v>0.074127627776513</v>
      </c>
      <c r="F137" s="147"/>
      <c r="G137" s="148"/>
      <c r="H137" s="147"/>
      <c r="I137" s="148"/>
      <c r="L137" s="101" t="n">
        <f aca="false">(A137-Calculation!$C$4)/365.25</f>
        <v>10.7515400410678</v>
      </c>
      <c r="N137" s="134" t="n">
        <f aca="false">A137</f>
        <v>40544</v>
      </c>
      <c r="O137" s="26" t="e">
        <f aca="false">AH137*(1+PvolMult)</f>
        <v>#VALUE!</v>
      </c>
      <c r="P137" s="135" t="n">
        <f aca="false">AI137*(1+GvolMult)</f>
        <v>0.176</v>
      </c>
      <c r="Q137" s="144"/>
      <c r="T137" s="137" t="n">
        <f aca="false">DATE(YEAR(T136),MONTH(T136)+1,1)</f>
        <v>40544</v>
      </c>
      <c r="U137" s="128" t="e">
        <f aca="false">fprice(T137,forward_range)</f>
        <v>#VALUE!</v>
      </c>
      <c r="V137" s="138" t="n">
        <v>48.4667586206897</v>
      </c>
      <c r="W137" s="130" t="n">
        <v>2.05</v>
      </c>
      <c r="X137" s="139" t="n">
        <f aca="false">VLOOKUP(T137,IR!$C$6:$D$365,2)</f>
        <v>0.074127627776513</v>
      </c>
      <c r="Y137" s="147"/>
      <c r="Z137" s="148"/>
      <c r="AA137" s="147"/>
      <c r="AB137" s="148"/>
      <c r="AC137" s="141"/>
      <c r="AD137" s="141"/>
      <c r="AE137" s="120" t="n">
        <f aca="false">(T137-Calculation!$C$4)/365.25</f>
        <v>10.7515400410678</v>
      </c>
      <c r="AF137" s="119"/>
      <c r="AG137" s="142" t="n">
        <f aca="false">T137</f>
        <v>40544</v>
      </c>
      <c r="AH137" s="26" t="e">
        <f aca="false">fvol(AG137,volRange)</f>
        <v>#VALUE!</v>
      </c>
      <c r="AI137" s="143" t="n">
        <v>0.176</v>
      </c>
      <c r="AK137" s="26" t="e">
        <f aca="false">fvol(AJ137,volRange)</f>
        <v>#VALUE!</v>
      </c>
      <c r="AL137" s="143" t="n">
        <v>0.176</v>
      </c>
      <c r="AO137" s="128" t="n">
        <v>35.05</v>
      </c>
      <c r="AP137" s="138" t="e">
        <f aca="false">B137-AO137</f>
        <v>#VALUE!</v>
      </c>
      <c r="AT137" s="97" t="n">
        <f aca="false">C137/9.6</f>
        <v>5.04862068965517</v>
      </c>
    </row>
    <row r="138" customFormat="false" ht="12.75" hidden="false" customHeight="false" outlineLevel="0" collapsed="false">
      <c r="A138" s="127" t="n">
        <f aca="false">T138</f>
        <v>40575</v>
      </c>
      <c r="B138" s="128" t="e">
        <f aca="false">U138+PPadd</f>
        <v>#VALUE!</v>
      </c>
      <c r="C138" s="129" t="n">
        <f aca="false">V138+GPadd</f>
        <v>47.3412413793104</v>
      </c>
      <c r="D138" s="130" t="n">
        <v>2.05</v>
      </c>
      <c r="E138" s="131" t="n">
        <f aca="false">X138</f>
        <v>0.074124306285354</v>
      </c>
      <c r="F138" s="147"/>
      <c r="G138" s="148"/>
      <c r="H138" s="147"/>
      <c r="I138" s="148"/>
      <c r="L138" s="101" t="n">
        <f aca="false">(A138-Calculation!$C$4)/365.25</f>
        <v>10.8364134154689</v>
      </c>
      <c r="N138" s="134" t="n">
        <f aca="false">A138</f>
        <v>40575</v>
      </c>
      <c r="O138" s="26" t="e">
        <f aca="false">AH138*(1+PvolMult)</f>
        <v>#VALUE!</v>
      </c>
      <c r="P138" s="135" t="n">
        <f aca="false">AI138*(1+GvolMult)</f>
        <v>0.176</v>
      </c>
      <c r="Q138" s="144"/>
      <c r="T138" s="137" t="n">
        <f aca="false">DATE(YEAR(T137),MONTH(T137)+1,1)</f>
        <v>40575</v>
      </c>
      <c r="U138" s="128" t="e">
        <f aca="false">fprice(T138,forward_range)</f>
        <v>#VALUE!</v>
      </c>
      <c r="V138" s="138" t="n">
        <v>47.3412413793104</v>
      </c>
      <c r="W138" s="130" t="n">
        <v>2.05</v>
      </c>
      <c r="X138" s="139" t="n">
        <f aca="false">VLOOKUP(T138,IR!$C$6:$D$365,2)</f>
        <v>0.074124306285354</v>
      </c>
      <c r="Y138" s="147"/>
      <c r="Z138" s="148"/>
      <c r="AA138" s="147"/>
      <c r="AB138" s="148"/>
      <c r="AC138" s="141"/>
      <c r="AD138" s="141"/>
      <c r="AE138" s="120" t="n">
        <f aca="false">(T138-Calculation!$C$4)/365.25</f>
        <v>10.8364134154689</v>
      </c>
      <c r="AF138" s="119"/>
      <c r="AG138" s="142" t="n">
        <f aca="false">T138</f>
        <v>40575</v>
      </c>
      <c r="AH138" s="26" t="e">
        <f aca="false">fvol(AG138,volRange)</f>
        <v>#VALUE!</v>
      </c>
      <c r="AI138" s="143" t="n">
        <v>0.176</v>
      </c>
      <c r="AK138" s="26" t="e">
        <f aca="false">fvol(AJ138,volRange)</f>
        <v>#VALUE!</v>
      </c>
      <c r="AL138" s="143" t="n">
        <v>0.176</v>
      </c>
      <c r="AO138" s="128" t="n">
        <v>35.05</v>
      </c>
      <c r="AP138" s="138" t="e">
        <f aca="false">B138-AO138</f>
        <v>#VALUE!</v>
      </c>
      <c r="AT138" s="97" t="n">
        <f aca="false">C138/9.6</f>
        <v>4.93137931034483</v>
      </c>
    </row>
    <row r="139" customFormat="false" ht="12.75" hidden="false" customHeight="false" outlineLevel="0" collapsed="false">
      <c r="A139" s="127" t="n">
        <f aca="false">T139</f>
        <v>40603</v>
      </c>
      <c r="B139" s="128" t="e">
        <f aca="false">U139+PPadd</f>
        <v>#VALUE!</v>
      </c>
      <c r="C139" s="129" t="n">
        <f aca="false">V139+GPadd</f>
        <v>46.32</v>
      </c>
      <c r="D139" s="130" t="n">
        <v>2.05</v>
      </c>
      <c r="E139" s="131" t="n">
        <f aca="false">X139</f>
        <v>0.074121306228827</v>
      </c>
      <c r="F139" s="147"/>
      <c r="G139" s="148"/>
      <c r="H139" s="147"/>
      <c r="I139" s="148"/>
      <c r="L139" s="101" t="n">
        <f aca="false">(A139-Calculation!$C$4)/365.25</f>
        <v>10.9130732375086</v>
      </c>
      <c r="N139" s="134" t="n">
        <f aca="false">A139</f>
        <v>40603</v>
      </c>
      <c r="O139" s="26" t="e">
        <f aca="false">AH139*(1+PvolMult)</f>
        <v>#VALUE!</v>
      </c>
      <c r="P139" s="135" t="n">
        <f aca="false">AI139*(1+GvolMult)</f>
        <v>0.176</v>
      </c>
      <c r="Q139" s="144"/>
      <c r="T139" s="137" t="n">
        <f aca="false">DATE(YEAR(T138),MONTH(T138)+1,1)</f>
        <v>40603</v>
      </c>
      <c r="U139" s="128" t="e">
        <f aca="false">fprice(T139,forward_range)</f>
        <v>#VALUE!</v>
      </c>
      <c r="V139" s="138" t="n">
        <v>46.32</v>
      </c>
      <c r="W139" s="130" t="n">
        <v>2.05</v>
      </c>
      <c r="X139" s="139" t="n">
        <f aca="false">VLOOKUP(T139,IR!$C$6:$D$365,2)</f>
        <v>0.074121306228827</v>
      </c>
      <c r="Y139" s="147"/>
      <c r="Z139" s="148"/>
      <c r="AA139" s="147"/>
      <c r="AB139" s="148"/>
      <c r="AC139" s="141"/>
      <c r="AD139" s="141"/>
      <c r="AE139" s="120" t="n">
        <f aca="false">(T139-Calculation!$C$4)/365.25</f>
        <v>10.9130732375086</v>
      </c>
      <c r="AF139" s="119"/>
      <c r="AG139" s="142" t="n">
        <f aca="false">T139</f>
        <v>40603</v>
      </c>
      <c r="AH139" s="26" t="e">
        <f aca="false">fvol(AG139,volRange)</f>
        <v>#VALUE!</v>
      </c>
      <c r="AI139" s="143" t="n">
        <v>0.176</v>
      </c>
      <c r="AK139" s="26" t="e">
        <f aca="false">fvol(AJ139,volRange)</f>
        <v>#VALUE!</v>
      </c>
      <c r="AL139" s="143" t="n">
        <v>0.176</v>
      </c>
      <c r="AO139" s="128" t="n">
        <v>27.275</v>
      </c>
      <c r="AP139" s="138" t="e">
        <f aca="false">B139-AO139</f>
        <v>#VALUE!</v>
      </c>
      <c r="AT139" s="97" t="n">
        <f aca="false">C139/9.6</f>
        <v>4.825</v>
      </c>
    </row>
    <row r="140" customFormat="false" ht="12.75" hidden="false" customHeight="false" outlineLevel="0" collapsed="false">
      <c r="A140" s="127" t="n">
        <f aca="false">T140</f>
        <v>40634</v>
      </c>
      <c r="B140" s="128" t="e">
        <f aca="false">U140+PPadd</f>
        <v>#VALUE!</v>
      </c>
      <c r="C140" s="129" t="n">
        <f aca="false">V140+GPadd</f>
        <v>45.3881379310345</v>
      </c>
      <c r="D140" s="130" t="n">
        <v>2.05</v>
      </c>
      <c r="E140" s="131" t="n">
        <f aca="false">X140</f>
        <v>0.074117984737676</v>
      </c>
      <c r="F140" s="147"/>
      <c r="G140" s="148"/>
      <c r="H140" s="147"/>
      <c r="I140" s="148"/>
      <c r="L140" s="101" t="n">
        <f aca="false">(A140-Calculation!$C$4)/365.25</f>
        <v>10.9979466119097</v>
      </c>
      <c r="N140" s="134" t="n">
        <f aca="false">A140</f>
        <v>40634</v>
      </c>
      <c r="O140" s="26" t="e">
        <f aca="false">AH140*(1+PvolMult)</f>
        <v>#VALUE!</v>
      </c>
      <c r="P140" s="135" t="n">
        <f aca="false">AI140*(1+GvolMult)</f>
        <v>0.176</v>
      </c>
      <c r="Q140" s="144"/>
      <c r="T140" s="137" t="n">
        <f aca="false">DATE(YEAR(T139),MONTH(T139)+1,1)</f>
        <v>40634</v>
      </c>
      <c r="U140" s="128" t="e">
        <f aca="false">fprice(T140,forward_range)</f>
        <v>#VALUE!</v>
      </c>
      <c r="V140" s="138" t="n">
        <v>45.3881379310345</v>
      </c>
      <c r="W140" s="130" t="n">
        <v>2.05</v>
      </c>
      <c r="X140" s="139" t="n">
        <f aca="false">VLOOKUP(T140,IR!$C$6:$D$365,2)</f>
        <v>0.074117984737676</v>
      </c>
      <c r="Y140" s="147"/>
      <c r="Z140" s="148"/>
      <c r="AA140" s="147"/>
      <c r="AB140" s="148"/>
      <c r="AC140" s="141"/>
      <c r="AD140" s="141"/>
      <c r="AE140" s="120" t="n">
        <f aca="false">(T140-Calculation!$C$4)/365.25</f>
        <v>10.9979466119097</v>
      </c>
      <c r="AF140" s="119"/>
      <c r="AG140" s="142" t="n">
        <f aca="false">T140</f>
        <v>40634</v>
      </c>
      <c r="AH140" s="26" t="e">
        <f aca="false">fvol(AG140,volRange)</f>
        <v>#VALUE!</v>
      </c>
      <c r="AI140" s="143" t="n">
        <v>0.176</v>
      </c>
      <c r="AK140" s="26" t="e">
        <f aca="false">fvol(AJ140,volRange)</f>
        <v>#VALUE!</v>
      </c>
      <c r="AL140" s="143" t="n">
        <v>0.176</v>
      </c>
      <c r="AO140" s="128" t="n">
        <v>27.5</v>
      </c>
      <c r="AP140" s="138" t="e">
        <f aca="false">B140-AO140</f>
        <v>#VALUE!</v>
      </c>
      <c r="AT140" s="97" t="n">
        <f aca="false">C140/9.6</f>
        <v>4.72793103448276</v>
      </c>
    </row>
    <row r="141" customFormat="false" ht="12.75" hidden="false" customHeight="false" outlineLevel="0" collapsed="false">
      <c r="A141" s="127" t="n">
        <f aca="false">T141</f>
        <v>40664</v>
      </c>
      <c r="B141" s="128" t="e">
        <f aca="false">U141+PPadd</f>
        <v>#VALUE!</v>
      </c>
      <c r="C141" s="129" t="n">
        <f aca="false">V141+GPadd</f>
        <v>44.7343448275862</v>
      </c>
      <c r="D141" s="130" t="n">
        <v>2.05</v>
      </c>
      <c r="E141" s="131" t="n">
        <f aca="false">X141</f>
        <v>0.074114770391403</v>
      </c>
      <c r="F141" s="147"/>
      <c r="G141" s="148"/>
      <c r="H141" s="147"/>
      <c r="I141" s="148"/>
      <c r="L141" s="101" t="n">
        <f aca="false">(A141-Calculation!$C$4)/365.25</f>
        <v>11.0800821355236</v>
      </c>
      <c r="N141" s="134" t="n">
        <f aca="false">A141</f>
        <v>40664</v>
      </c>
      <c r="O141" s="26" t="e">
        <f aca="false">AH141*(1+PvolMult)</f>
        <v>#VALUE!</v>
      </c>
      <c r="P141" s="135" t="n">
        <f aca="false">AI141*(1+GvolMult)</f>
        <v>0.176</v>
      </c>
      <c r="Q141" s="144"/>
      <c r="T141" s="137" t="n">
        <f aca="false">DATE(YEAR(T140),MONTH(T140)+1,1)</f>
        <v>40664</v>
      </c>
      <c r="U141" s="128" t="e">
        <f aca="false">fprice(T141,forward_range)</f>
        <v>#VALUE!</v>
      </c>
      <c r="V141" s="138" t="n">
        <v>44.7343448275862</v>
      </c>
      <c r="W141" s="130" t="n">
        <v>2.05</v>
      </c>
      <c r="X141" s="139" t="n">
        <f aca="false">VLOOKUP(T141,IR!$C$6:$D$365,2)</f>
        <v>0.074114770391403</v>
      </c>
      <c r="Y141" s="147"/>
      <c r="Z141" s="148"/>
      <c r="AA141" s="147"/>
      <c r="AB141" s="148"/>
      <c r="AC141" s="141"/>
      <c r="AD141" s="141"/>
      <c r="AE141" s="120" t="n">
        <f aca="false">(T141-Calculation!$C$4)/365.25</f>
        <v>11.0800821355236</v>
      </c>
      <c r="AF141" s="119"/>
      <c r="AG141" s="142" t="n">
        <f aca="false">T141</f>
        <v>40664</v>
      </c>
      <c r="AH141" s="26" t="e">
        <f aca="false">fvol(AG141,volRange)</f>
        <v>#VALUE!</v>
      </c>
      <c r="AI141" s="143" t="n">
        <v>0.176</v>
      </c>
      <c r="AK141" s="26" t="e">
        <f aca="false">fvol(AJ141,volRange)</f>
        <v>#VALUE!</v>
      </c>
      <c r="AL141" s="143" t="n">
        <v>0.176</v>
      </c>
      <c r="AO141" s="128" t="n">
        <v>35.3</v>
      </c>
      <c r="AP141" s="138" t="e">
        <f aca="false">B141-AO141</f>
        <v>#VALUE!</v>
      </c>
      <c r="AT141" s="97" t="n">
        <f aca="false">C141/9.6</f>
        <v>4.6598275862069</v>
      </c>
    </row>
    <row r="142" customFormat="false" ht="12.75" hidden="false" customHeight="false" outlineLevel="0" collapsed="false">
      <c r="A142" s="127" t="n">
        <f aca="false">T142</f>
        <v>40695</v>
      </c>
      <c r="B142" s="128" t="e">
        <f aca="false">U142+PPadd</f>
        <v>#VALUE!</v>
      </c>
      <c r="C142" s="129" t="n">
        <f aca="false">V142+GPadd</f>
        <v>44.936275862069</v>
      </c>
      <c r="D142" s="130" t="n">
        <v>2.05</v>
      </c>
      <c r="E142" s="131" t="n">
        <f aca="false">X142</f>
        <v>0.074111448900259</v>
      </c>
      <c r="F142" s="147"/>
      <c r="G142" s="148"/>
      <c r="H142" s="147"/>
      <c r="I142" s="148"/>
      <c r="L142" s="101" t="n">
        <f aca="false">(A142-Calculation!$C$4)/365.25</f>
        <v>11.1649555099247</v>
      </c>
      <c r="N142" s="134" t="n">
        <f aca="false">A142</f>
        <v>40695</v>
      </c>
      <c r="O142" s="26" t="e">
        <f aca="false">AH142*(1+PvolMult)</f>
        <v>#VALUE!</v>
      </c>
      <c r="P142" s="135" t="n">
        <f aca="false">AI142*(1+GvolMult)</f>
        <v>0.176</v>
      </c>
      <c r="Q142" s="144"/>
      <c r="T142" s="137" t="n">
        <f aca="false">DATE(YEAR(T141),MONTH(T141)+1,1)</f>
        <v>40695</v>
      </c>
      <c r="U142" s="128" t="e">
        <f aca="false">fprice(T142,forward_range)</f>
        <v>#VALUE!</v>
      </c>
      <c r="V142" s="138" t="n">
        <v>44.936275862069</v>
      </c>
      <c r="W142" s="130" t="n">
        <v>2.05</v>
      </c>
      <c r="X142" s="139" t="n">
        <f aca="false">VLOOKUP(T142,IR!$C$6:$D$365,2)</f>
        <v>0.074111448900259</v>
      </c>
      <c r="Y142" s="147"/>
      <c r="Z142" s="148"/>
      <c r="AA142" s="147"/>
      <c r="AB142" s="148"/>
      <c r="AC142" s="141"/>
      <c r="AD142" s="141"/>
      <c r="AE142" s="120" t="n">
        <f aca="false">(T142-Calculation!$C$4)/365.25</f>
        <v>11.1649555099247</v>
      </c>
      <c r="AF142" s="119"/>
      <c r="AG142" s="142" t="n">
        <f aca="false">T142</f>
        <v>40695</v>
      </c>
      <c r="AH142" s="26" t="e">
        <f aca="false">fvol(AG142,volRange)</f>
        <v>#VALUE!</v>
      </c>
      <c r="AI142" s="143" t="n">
        <v>0.176</v>
      </c>
      <c r="AK142" s="26" t="e">
        <f aca="false">fvol(AJ142,volRange)</f>
        <v>#VALUE!</v>
      </c>
      <c r="AL142" s="143" t="n">
        <v>0.176</v>
      </c>
      <c r="AO142" s="128" t="n">
        <v>59.625</v>
      </c>
      <c r="AP142" s="138" t="e">
        <f aca="false">B142-AO142</f>
        <v>#VALUE!</v>
      </c>
      <c r="AT142" s="97" t="n">
        <f aca="false">C142/9.6</f>
        <v>4.68086206896552</v>
      </c>
    </row>
    <row r="143" customFormat="false" ht="12.75" hidden="false" customHeight="false" outlineLevel="0" collapsed="false">
      <c r="A143" s="127" t="n">
        <f aca="false">T143</f>
        <v>40725</v>
      </c>
      <c r="B143" s="128" t="e">
        <f aca="false">U143+PPadd</f>
        <v>#VALUE!</v>
      </c>
      <c r="C143" s="129" t="n">
        <f aca="false">V143+GPadd</f>
        <v>45.5553103448276</v>
      </c>
      <c r="D143" s="130" t="n">
        <v>2.05</v>
      </c>
      <c r="E143" s="131" t="n">
        <f aca="false">X143</f>
        <v>0.074108234554</v>
      </c>
      <c r="F143" s="147"/>
      <c r="G143" s="148"/>
      <c r="H143" s="147"/>
      <c r="I143" s="148"/>
      <c r="L143" s="101" t="n">
        <f aca="false">(A143-Calculation!$C$4)/365.25</f>
        <v>11.2470910335387</v>
      </c>
      <c r="N143" s="134" t="n">
        <f aca="false">A143</f>
        <v>40725</v>
      </c>
      <c r="O143" s="26" t="e">
        <f aca="false">AH143*(1+PvolMult)</f>
        <v>#VALUE!</v>
      </c>
      <c r="P143" s="135" t="n">
        <f aca="false">AI143*(1+GvolMult)</f>
        <v>0.176</v>
      </c>
      <c r="Q143" s="144"/>
      <c r="T143" s="137" t="n">
        <f aca="false">DATE(YEAR(T142),MONTH(T142)+1,1)</f>
        <v>40725</v>
      </c>
      <c r="U143" s="128" t="e">
        <f aca="false">fprice(T143,forward_range)</f>
        <v>#VALUE!</v>
      </c>
      <c r="V143" s="138" t="n">
        <v>45.5553103448276</v>
      </c>
      <c r="W143" s="130" t="n">
        <v>2.05</v>
      </c>
      <c r="X143" s="139" t="n">
        <f aca="false">VLOOKUP(T143,IR!$C$6:$D$365,2)</f>
        <v>0.074108234554</v>
      </c>
      <c r="Y143" s="147"/>
      <c r="Z143" s="148"/>
      <c r="AA143" s="147"/>
      <c r="AB143" s="148"/>
      <c r="AC143" s="141"/>
      <c r="AD143" s="141"/>
      <c r="AE143" s="120" t="n">
        <f aca="false">(T143-Calculation!$C$4)/365.25</f>
        <v>11.2470910335387</v>
      </c>
      <c r="AF143" s="119"/>
      <c r="AG143" s="142" t="n">
        <f aca="false">T143</f>
        <v>40725</v>
      </c>
      <c r="AH143" s="26" t="e">
        <f aca="false">fvol(AG143,volRange)</f>
        <v>#VALUE!</v>
      </c>
      <c r="AI143" s="143" t="n">
        <v>0.176</v>
      </c>
      <c r="AK143" s="26" t="e">
        <f aca="false">fvol(AJ143,volRange)</f>
        <v>#VALUE!</v>
      </c>
      <c r="AL143" s="143" t="n">
        <v>0.176</v>
      </c>
      <c r="AO143" s="128" t="n">
        <v>102.5</v>
      </c>
      <c r="AP143" s="138" t="e">
        <f aca="false">B143-AO143</f>
        <v>#VALUE!</v>
      </c>
      <c r="AT143" s="97" t="n">
        <f aca="false">C143/9.6</f>
        <v>4.74534482758621</v>
      </c>
    </row>
    <row r="144" customFormat="false" ht="12.75" hidden="false" customHeight="false" outlineLevel="0" collapsed="false">
      <c r="A144" s="127" t="n">
        <f aca="false">T144</f>
        <v>40756</v>
      </c>
      <c r="B144" s="128" t="e">
        <f aca="false">U144+PPadd</f>
        <v>#VALUE!</v>
      </c>
      <c r="C144" s="129" t="n">
        <f aca="false">V144+GPadd</f>
        <v>46.2918620689655</v>
      </c>
      <c r="D144" s="130" t="n">
        <v>2.05</v>
      </c>
      <c r="E144" s="131" t="n">
        <f aca="false">X144</f>
        <v>0.074104913062856</v>
      </c>
      <c r="F144" s="147"/>
      <c r="G144" s="148"/>
      <c r="H144" s="147"/>
      <c r="I144" s="148"/>
      <c r="L144" s="101" t="n">
        <f aca="false">(A144-Calculation!$C$4)/365.25</f>
        <v>11.3319644079398</v>
      </c>
      <c r="N144" s="134" t="n">
        <f aca="false">A144</f>
        <v>40756</v>
      </c>
      <c r="O144" s="26" t="e">
        <f aca="false">AH144*(1+PvolMult)</f>
        <v>#VALUE!</v>
      </c>
      <c r="P144" s="135" t="n">
        <f aca="false">AI144*(1+GvolMult)</f>
        <v>0.176</v>
      </c>
      <c r="Q144" s="144"/>
      <c r="T144" s="137" t="n">
        <f aca="false">DATE(YEAR(T143),MONTH(T143)+1,1)</f>
        <v>40756</v>
      </c>
      <c r="U144" s="128" t="e">
        <f aca="false">fprice(T144,forward_range)</f>
        <v>#VALUE!</v>
      </c>
      <c r="V144" s="138" t="n">
        <v>46.2918620689655</v>
      </c>
      <c r="W144" s="130" t="n">
        <v>2.05</v>
      </c>
      <c r="X144" s="139" t="n">
        <f aca="false">VLOOKUP(T144,IR!$C$6:$D$365,2)</f>
        <v>0.074104913062856</v>
      </c>
      <c r="Y144" s="147"/>
      <c r="Z144" s="148"/>
      <c r="AA144" s="147"/>
      <c r="AB144" s="148"/>
      <c r="AC144" s="141"/>
      <c r="AD144" s="141"/>
      <c r="AE144" s="120" t="n">
        <f aca="false">(T144-Calculation!$C$4)/365.25</f>
        <v>11.3319644079398</v>
      </c>
      <c r="AF144" s="119"/>
      <c r="AG144" s="142" t="n">
        <f aca="false">T144</f>
        <v>40756</v>
      </c>
      <c r="AH144" s="26" t="e">
        <f aca="false">fvol(AG144,volRange)</f>
        <v>#VALUE!</v>
      </c>
      <c r="AI144" s="143" t="n">
        <v>0.176</v>
      </c>
      <c r="AK144" s="26" t="e">
        <f aca="false">fvol(AJ144,volRange)</f>
        <v>#VALUE!</v>
      </c>
      <c r="AL144" s="143" t="n">
        <v>0.176</v>
      </c>
      <c r="AO144" s="128" t="n">
        <v>90</v>
      </c>
      <c r="AP144" s="138" t="e">
        <f aca="false">B144-AO144</f>
        <v>#VALUE!</v>
      </c>
      <c r="AT144" s="97" t="n">
        <f aca="false">C144/9.6</f>
        <v>4.82206896551724</v>
      </c>
    </row>
    <row r="145" customFormat="false" ht="12.75" hidden="false" customHeight="false" outlineLevel="0" collapsed="false">
      <c r="A145" s="127" t="n">
        <f aca="false">T145</f>
        <v>40787</v>
      </c>
      <c r="B145" s="128" t="e">
        <f aca="false">U145+PPadd</f>
        <v>#VALUE!</v>
      </c>
      <c r="C145" s="129" t="n">
        <f aca="false">V145+GPadd</f>
        <v>47.7235862068966</v>
      </c>
      <c r="D145" s="130" t="n">
        <v>2.05</v>
      </c>
      <c r="E145" s="131" t="n">
        <f aca="false">X145</f>
        <v>0.074101591571722</v>
      </c>
      <c r="F145" s="147"/>
      <c r="G145" s="148"/>
      <c r="H145" s="147"/>
      <c r="I145" s="148"/>
      <c r="L145" s="101" t="n">
        <f aca="false">(A145-Calculation!$C$4)/365.25</f>
        <v>11.4168377823409</v>
      </c>
      <c r="N145" s="134" t="n">
        <f aca="false">A145</f>
        <v>40787</v>
      </c>
      <c r="O145" s="26" t="e">
        <f aca="false">AH145*(1+PvolMult)</f>
        <v>#VALUE!</v>
      </c>
      <c r="P145" s="135" t="n">
        <f aca="false">AI145*(1+GvolMult)</f>
        <v>0.176</v>
      </c>
      <c r="Q145" s="144"/>
      <c r="T145" s="137" t="n">
        <f aca="false">DATE(YEAR(T144),MONTH(T144)+1,1)</f>
        <v>40787</v>
      </c>
      <c r="U145" s="128" t="e">
        <f aca="false">fprice(T145,forward_range)</f>
        <v>#VALUE!</v>
      </c>
      <c r="V145" s="138" t="n">
        <v>47.7235862068966</v>
      </c>
      <c r="W145" s="130" t="n">
        <v>2.05</v>
      </c>
      <c r="X145" s="139" t="n">
        <f aca="false">VLOOKUP(T145,IR!$C$6:$D$365,2)</f>
        <v>0.074101591571722</v>
      </c>
      <c r="Y145" s="147"/>
      <c r="Z145" s="148"/>
      <c r="AA145" s="147"/>
      <c r="AB145" s="148"/>
      <c r="AC145" s="141"/>
      <c r="AD145" s="141"/>
      <c r="AE145" s="120" t="n">
        <f aca="false">(T145-Calculation!$C$4)/365.25</f>
        <v>11.4168377823409</v>
      </c>
      <c r="AF145" s="119"/>
      <c r="AG145" s="142" t="n">
        <f aca="false">T145</f>
        <v>40787</v>
      </c>
      <c r="AH145" s="26" t="e">
        <f aca="false">fvol(AG145,volRange)</f>
        <v>#VALUE!</v>
      </c>
      <c r="AI145" s="143" t="n">
        <v>0.176</v>
      </c>
      <c r="AK145" s="26" t="e">
        <f aca="false">fvol(AJ145,volRange)</f>
        <v>#VALUE!</v>
      </c>
      <c r="AL145" s="143" t="n">
        <v>0.176</v>
      </c>
      <c r="AO145" s="128" t="n">
        <v>35.1</v>
      </c>
      <c r="AP145" s="138" t="e">
        <f aca="false">B145-AO145</f>
        <v>#VALUE!</v>
      </c>
      <c r="AT145" s="97" t="n">
        <f aca="false">C145/9.6</f>
        <v>4.97120689655173</v>
      </c>
    </row>
    <row r="146" customFormat="false" ht="12.75" hidden="false" customHeight="false" outlineLevel="0" collapsed="false">
      <c r="A146" s="127" t="n">
        <f aca="false">T146</f>
        <v>40817</v>
      </c>
      <c r="B146" s="128" t="e">
        <f aca="false">U146+PPadd</f>
        <v>#VALUE!</v>
      </c>
      <c r="C146" s="129" t="n">
        <f aca="false">V146+GPadd</f>
        <v>48.6554482758621</v>
      </c>
      <c r="D146" s="130" t="n">
        <v>2.05</v>
      </c>
      <c r="E146" s="131" t="n">
        <f aca="false">X146</f>
        <v>0.074098377225467</v>
      </c>
      <c r="F146" s="147"/>
      <c r="G146" s="148"/>
      <c r="H146" s="147"/>
      <c r="I146" s="148"/>
      <c r="L146" s="101" t="n">
        <f aca="false">(A146-Calculation!$C$4)/365.25</f>
        <v>11.4989733059548</v>
      </c>
      <c r="N146" s="134" t="n">
        <f aca="false">A146</f>
        <v>40817</v>
      </c>
      <c r="O146" s="26" t="e">
        <f aca="false">AH146*(1+PvolMult)</f>
        <v>#VALUE!</v>
      </c>
      <c r="P146" s="135" t="n">
        <f aca="false">AI146*(1+GvolMult)</f>
        <v>0.176</v>
      </c>
      <c r="Q146" s="144"/>
      <c r="T146" s="137" t="n">
        <f aca="false">DATE(YEAR(T145),MONTH(T145)+1,1)</f>
        <v>40817</v>
      </c>
      <c r="U146" s="128" t="e">
        <f aca="false">fprice(T146,forward_range)</f>
        <v>#VALUE!</v>
      </c>
      <c r="V146" s="138" t="n">
        <v>48.6554482758621</v>
      </c>
      <c r="W146" s="130" t="n">
        <v>2.05</v>
      </c>
      <c r="X146" s="139" t="n">
        <f aca="false">VLOOKUP(T146,IR!$C$6:$D$365,2)</f>
        <v>0.074098377225467</v>
      </c>
      <c r="Y146" s="147"/>
      <c r="Z146" s="148"/>
      <c r="AA146" s="147"/>
      <c r="AB146" s="148"/>
      <c r="AC146" s="141"/>
      <c r="AD146" s="141"/>
      <c r="AE146" s="120" t="n">
        <f aca="false">(T146-Calculation!$C$4)/365.25</f>
        <v>11.4989733059548</v>
      </c>
      <c r="AF146" s="119"/>
      <c r="AG146" s="142" t="n">
        <f aca="false">T146</f>
        <v>40817</v>
      </c>
      <c r="AH146" s="26" t="e">
        <f aca="false">fvol(AG146,volRange)</f>
        <v>#VALUE!</v>
      </c>
      <c r="AI146" s="143" t="n">
        <v>0.176</v>
      </c>
      <c r="AK146" s="26" t="e">
        <f aca="false">fvol(AJ146,volRange)</f>
        <v>#VALUE!</v>
      </c>
      <c r="AL146" s="143" t="n">
        <v>0.176</v>
      </c>
      <c r="AO146" s="128" t="n">
        <v>27.1</v>
      </c>
      <c r="AP146" s="138" t="e">
        <f aca="false">B146-AO146</f>
        <v>#VALUE!</v>
      </c>
      <c r="AT146" s="97" t="n">
        <f aca="false">C146/9.6</f>
        <v>5.06827586206897</v>
      </c>
    </row>
    <row r="147" customFormat="false" ht="12.75" hidden="false" customHeight="false" outlineLevel="0" collapsed="false">
      <c r="A147" s="127" t="n">
        <f aca="false">T147</f>
        <v>40848</v>
      </c>
      <c r="B147" s="128" t="e">
        <f aca="false">U147+PPadd</f>
        <v>#VALUE!</v>
      </c>
      <c r="C147" s="129" t="n">
        <f aca="false">V147+GPadd</f>
        <v>48.5710344827586</v>
      </c>
      <c r="D147" s="130" t="n">
        <v>2.05</v>
      </c>
      <c r="E147" s="131" t="n">
        <f aca="false">X147</f>
        <v>0.074095055734341</v>
      </c>
      <c r="F147" s="147"/>
      <c r="G147" s="148"/>
      <c r="H147" s="147"/>
      <c r="I147" s="148"/>
      <c r="L147" s="101" t="n">
        <f aca="false">(A147-Calculation!$C$4)/365.25</f>
        <v>11.5838466803559</v>
      </c>
      <c r="N147" s="134" t="n">
        <f aca="false">A147</f>
        <v>40848</v>
      </c>
      <c r="O147" s="26" t="e">
        <f aca="false">AH147*(1+PvolMult)</f>
        <v>#VALUE!</v>
      </c>
      <c r="P147" s="135" t="n">
        <f aca="false">AI147*(1+GvolMult)</f>
        <v>0.176</v>
      </c>
      <c r="Q147" s="144"/>
      <c r="T147" s="137" t="n">
        <f aca="false">DATE(YEAR(T146),MONTH(T146)+1,1)</f>
        <v>40848</v>
      </c>
      <c r="U147" s="128" t="e">
        <f aca="false">fprice(T147,forward_range)</f>
        <v>#VALUE!</v>
      </c>
      <c r="V147" s="138" t="n">
        <v>48.5710344827586</v>
      </c>
      <c r="W147" s="130" t="n">
        <v>2.05</v>
      </c>
      <c r="X147" s="139" t="n">
        <f aca="false">VLOOKUP(T147,IR!$C$6:$D$365,2)</f>
        <v>0.074095055734341</v>
      </c>
      <c r="Y147" s="147"/>
      <c r="Z147" s="148"/>
      <c r="AA147" s="147"/>
      <c r="AB147" s="148"/>
      <c r="AC147" s="141"/>
      <c r="AD147" s="141"/>
      <c r="AE147" s="120" t="n">
        <f aca="false">(T147-Calculation!$C$4)/365.25</f>
        <v>11.5838466803559</v>
      </c>
      <c r="AF147" s="119"/>
      <c r="AG147" s="142" t="n">
        <f aca="false">T147</f>
        <v>40848</v>
      </c>
      <c r="AH147" s="26" t="e">
        <f aca="false">fvol(AG147,volRange)</f>
        <v>#VALUE!</v>
      </c>
      <c r="AI147" s="143" t="n">
        <v>0.176</v>
      </c>
      <c r="AK147" s="26" t="e">
        <f aca="false">fvol(AJ147,volRange)</f>
        <v>#VALUE!</v>
      </c>
      <c r="AL147" s="143" t="n">
        <v>0.176</v>
      </c>
      <c r="AO147" s="128" t="n">
        <v>27.35</v>
      </c>
      <c r="AP147" s="138" t="e">
        <f aca="false">B147-AO147</f>
        <v>#VALUE!</v>
      </c>
      <c r="AT147" s="97" t="n">
        <f aca="false">C147/9.6</f>
        <v>5.05948275862069</v>
      </c>
    </row>
    <row r="148" customFormat="false" ht="12.75" hidden="false" customHeight="false" outlineLevel="0" collapsed="false">
      <c r="A148" s="127" t="n">
        <f aca="false">T148</f>
        <v>40878</v>
      </c>
      <c r="B148" s="128" t="e">
        <f aca="false">U148+PPadd</f>
        <v>#VALUE!</v>
      </c>
      <c r="C148" s="129" t="n">
        <f aca="false">V148+GPadd</f>
        <v>49.1420689655173</v>
      </c>
      <c r="D148" s="130" t="n">
        <v>2.05</v>
      </c>
      <c r="E148" s="131" t="n">
        <f aca="false">X148</f>
        <v>0.074091841388093</v>
      </c>
      <c r="F148" s="147"/>
      <c r="G148" s="148"/>
      <c r="H148" s="147"/>
      <c r="I148" s="148"/>
      <c r="L148" s="101" t="n">
        <f aca="false">(A148-Calculation!$C$4)/365.25</f>
        <v>11.6659822039699</v>
      </c>
      <c r="N148" s="134" t="n">
        <f aca="false">A148</f>
        <v>40878</v>
      </c>
      <c r="O148" s="26" t="e">
        <f aca="false">AH148*(1+PvolMult)</f>
        <v>#VALUE!</v>
      </c>
      <c r="P148" s="135" t="n">
        <f aca="false">AI148*(1+GvolMult)</f>
        <v>0.176</v>
      </c>
      <c r="Q148" s="144"/>
      <c r="T148" s="137" t="n">
        <f aca="false">DATE(YEAR(T147),MONTH(T147)+1,1)</f>
        <v>40878</v>
      </c>
      <c r="U148" s="128" t="e">
        <f aca="false">fprice(T148,forward_range)</f>
        <v>#VALUE!</v>
      </c>
      <c r="V148" s="138" t="n">
        <v>49.1420689655173</v>
      </c>
      <c r="W148" s="130" t="n">
        <v>2.05</v>
      </c>
      <c r="X148" s="139" t="n">
        <f aca="false">VLOOKUP(T148,IR!$C$6:$D$365,2)</f>
        <v>0.074091841388093</v>
      </c>
      <c r="Y148" s="147"/>
      <c r="Z148" s="148"/>
      <c r="AA148" s="147"/>
      <c r="AB148" s="148"/>
      <c r="AC148" s="141"/>
      <c r="AD148" s="141"/>
      <c r="AE148" s="120" t="n">
        <f aca="false">(T148-Calculation!$C$4)/365.25</f>
        <v>11.6659822039699</v>
      </c>
      <c r="AF148" s="119"/>
      <c r="AG148" s="142" t="n">
        <f aca="false">T148</f>
        <v>40878</v>
      </c>
      <c r="AH148" s="26" t="e">
        <f aca="false">fvol(AG148,volRange)</f>
        <v>#VALUE!</v>
      </c>
      <c r="AI148" s="143" t="n">
        <v>0.176</v>
      </c>
      <c r="AK148" s="26" t="e">
        <f aca="false">fvol(AJ148,volRange)</f>
        <v>#VALUE!</v>
      </c>
      <c r="AL148" s="143" t="n">
        <v>0.176</v>
      </c>
      <c r="AO148" s="128" t="n">
        <v>28.35</v>
      </c>
      <c r="AP148" s="138" t="e">
        <f aca="false">B148-AO148</f>
        <v>#VALUE!</v>
      </c>
      <c r="AT148" s="97" t="n">
        <f aca="false">C148/9.6</f>
        <v>5.11896551724138</v>
      </c>
    </row>
    <row r="149" customFormat="false" ht="12.75" hidden="false" customHeight="false" outlineLevel="0" collapsed="false">
      <c r="A149" s="127" t="n">
        <f aca="false">T149</f>
        <v>40909</v>
      </c>
      <c r="B149" s="128" t="e">
        <f aca="false">U149+PPadd</f>
        <v>#VALUE!</v>
      </c>
      <c r="C149" s="129" t="n">
        <f aca="false">V149+GPadd</f>
        <v>48.4667586206897</v>
      </c>
      <c r="D149" s="130" t="n">
        <v>2.05</v>
      </c>
      <c r="E149" s="131" t="n">
        <f aca="false">X149</f>
        <v>0.074088519896974</v>
      </c>
      <c r="F149" s="147"/>
      <c r="G149" s="148"/>
      <c r="H149" s="147"/>
      <c r="I149" s="148"/>
      <c r="L149" s="101" t="n">
        <f aca="false">(A149-Calculation!$C$4)/365.25</f>
        <v>11.750855578371</v>
      </c>
      <c r="N149" s="134" t="n">
        <f aca="false">A149</f>
        <v>40909</v>
      </c>
      <c r="O149" s="26" t="e">
        <f aca="false">AH149*(1+PvolMult)</f>
        <v>#VALUE!</v>
      </c>
      <c r="P149" s="135" t="n">
        <f aca="false">AI149*(1+GvolMult)</f>
        <v>0.176</v>
      </c>
      <c r="Q149" s="144"/>
      <c r="T149" s="137" t="n">
        <f aca="false">DATE(YEAR(T148),MONTH(T148)+1,1)</f>
        <v>40909</v>
      </c>
      <c r="U149" s="128" t="e">
        <f aca="false">fprice(T149,forward_range)</f>
        <v>#VALUE!</v>
      </c>
      <c r="V149" s="138" t="n">
        <v>48.4667586206897</v>
      </c>
      <c r="W149" s="130" t="n">
        <v>2.05</v>
      </c>
      <c r="X149" s="139" t="n">
        <f aca="false">VLOOKUP(T149,IR!$C$6:$D$365,2)</f>
        <v>0.074088519896974</v>
      </c>
      <c r="Y149" s="147"/>
      <c r="Z149" s="148"/>
      <c r="AA149" s="147"/>
      <c r="AB149" s="148"/>
      <c r="AC149" s="141"/>
      <c r="AD149" s="141"/>
      <c r="AE149" s="120" t="n">
        <f aca="false">(T149-Calculation!$C$4)/365.25</f>
        <v>11.750855578371</v>
      </c>
      <c r="AF149" s="119"/>
      <c r="AG149" s="142" t="n">
        <f aca="false">T149</f>
        <v>40909</v>
      </c>
      <c r="AH149" s="26" t="e">
        <f aca="false">fvol(AG149,volRange)</f>
        <v>#VALUE!</v>
      </c>
      <c r="AI149" s="143" t="n">
        <v>0.176</v>
      </c>
      <c r="AK149" s="26" t="e">
        <f aca="false">fvol(AJ149,volRange)</f>
        <v>#VALUE!</v>
      </c>
      <c r="AL149" s="143" t="n">
        <v>0.176</v>
      </c>
      <c r="AO149" s="128" t="n">
        <v>35.05</v>
      </c>
      <c r="AP149" s="138" t="e">
        <f aca="false">B149-AO149</f>
        <v>#VALUE!</v>
      </c>
      <c r="AT149" s="97" t="n">
        <f aca="false">C149/9.6</f>
        <v>5.04862068965517</v>
      </c>
    </row>
    <row r="150" customFormat="false" ht="12.75" hidden="false" customHeight="false" outlineLevel="0" collapsed="false">
      <c r="A150" s="127" t="n">
        <f aca="false">T150</f>
        <v>40940</v>
      </c>
      <c r="B150" s="128" t="e">
        <f aca="false">U150+PPadd</f>
        <v>#VALUE!</v>
      </c>
      <c r="C150" s="129" t="n">
        <f aca="false">V150+GPadd</f>
        <v>47.3412413793104</v>
      </c>
      <c r="D150" s="130" t="n">
        <v>2.05</v>
      </c>
      <c r="E150" s="131" t="n">
        <f aca="false">X150</f>
        <v>0.074085198405858</v>
      </c>
      <c r="F150" s="147"/>
      <c r="G150" s="148"/>
      <c r="H150" s="147"/>
      <c r="I150" s="148"/>
      <c r="L150" s="101" t="n">
        <f aca="false">(A150-Calculation!$C$4)/365.25</f>
        <v>11.8357289527721</v>
      </c>
      <c r="N150" s="134" t="n">
        <f aca="false">A150</f>
        <v>40940</v>
      </c>
      <c r="O150" s="26" t="e">
        <f aca="false">AH150*(1+PvolMult)</f>
        <v>#VALUE!</v>
      </c>
      <c r="P150" s="135" t="n">
        <f aca="false">AI150*(1+GvolMult)</f>
        <v>0.176</v>
      </c>
      <c r="Q150" s="144"/>
      <c r="T150" s="137" t="n">
        <f aca="false">DATE(YEAR(T149),MONTH(T149)+1,1)</f>
        <v>40940</v>
      </c>
      <c r="U150" s="128" t="e">
        <f aca="false">fprice(T150,forward_range)</f>
        <v>#VALUE!</v>
      </c>
      <c r="V150" s="138" t="n">
        <v>47.3412413793104</v>
      </c>
      <c r="W150" s="130" t="n">
        <v>2.05</v>
      </c>
      <c r="X150" s="139" t="n">
        <f aca="false">VLOOKUP(T150,IR!$C$6:$D$365,2)</f>
        <v>0.074085198405858</v>
      </c>
      <c r="Y150" s="147"/>
      <c r="Z150" s="148"/>
      <c r="AA150" s="147"/>
      <c r="AB150" s="148"/>
      <c r="AC150" s="141"/>
      <c r="AD150" s="141"/>
      <c r="AE150" s="120" t="n">
        <f aca="false">(T150-Calculation!$C$4)/365.25</f>
        <v>11.8357289527721</v>
      </c>
      <c r="AF150" s="119"/>
      <c r="AG150" s="142" t="n">
        <f aca="false">T150</f>
        <v>40940</v>
      </c>
      <c r="AH150" s="26" t="e">
        <f aca="false">fvol(AG150,volRange)</f>
        <v>#VALUE!</v>
      </c>
      <c r="AI150" s="143" t="n">
        <v>0.176</v>
      </c>
      <c r="AK150" s="26" t="e">
        <f aca="false">fvol(AJ150,volRange)</f>
        <v>#VALUE!</v>
      </c>
      <c r="AL150" s="143" t="n">
        <v>0.176</v>
      </c>
      <c r="AO150" s="128" t="n">
        <v>35.05</v>
      </c>
      <c r="AP150" s="138" t="e">
        <f aca="false">B150-AO150</f>
        <v>#VALUE!</v>
      </c>
      <c r="AT150" s="97" t="n">
        <f aca="false">C150/9.6</f>
        <v>4.93137931034483</v>
      </c>
    </row>
    <row r="151" customFormat="false" ht="12.75" hidden="false" customHeight="false" outlineLevel="0" collapsed="false">
      <c r="A151" s="127" t="n">
        <f aca="false">T151</f>
        <v>40969</v>
      </c>
      <c r="B151" s="128" t="e">
        <f aca="false">U151+PPadd</f>
        <v>#VALUE!</v>
      </c>
      <c r="C151" s="129" t="n">
        <f aca="false">V151+GPadd</f>
        <v>46.32</v>
      </c>
      <c r="D151" s="130" t="n">
        <v>2.05</v>
      </c>
      <c r="E151" s="131" t="n">
        <f aca="false">X151</f>
        <v>0.074082091204495</v>
      </c>
      <c r="F151" s="147"/>
      <c r="G151" s="148"/>
      <c r="H151" s="147"/>
      <c r="I151" s="148"/>
      <c r="L151" s="101" t="n">
        <f aca="false">(A151-Calculation!$C$4)/365.25</f>
        <v>11.9151266255989</v>
      </c>
      <c r="N151" s="134" t="n">
        <f aca="false">A151</f>
        <v>40969</v>
      </c>
      <c r="O151" s="26" t="e">
        <f aca="false">AH151*(1+PvolMult)</f>
        <v>#VALUE!</v>
      </c>
      <c r="P151" s="135" t="n">
        <f aca="false">AI151*(1+GvolMult)</f>
        <v>0.176</v>
      </c>
      <c r="Q151" s="144"/>
      <c r="T151" s="137" t="n">
        <f aca="false">DATE(YEAR(T150),MONTH(T150)+1,1)</f>
        <v>40969</v>
      </c>
      <c r="U151" s="128" t="e">
        <f aca="false">fprice(T151,forward_range)</f>
        <v>#VALUE!</v>
      </c>
      <c r="V151" s="138" t="n">
        <v>46.32</v>
      </c>
      <c r="W151" s="130" t="n">
        <v>2.05</v>
      </c>
      <c r="X151" s="139" t="n">
        <f aca="false">VLOOKUP(T151,IR!$C$6:$D$365,2)</f>
        <v>0.074082091204495</v>
      </c>
      <c r="Y151" s="147"/>
      <c r="Z151" s="148"/>
      <c r="AA151" s="147"/>
      <c r="AB151" s="148"/>
      <c r="AC151" s="141"/>
      <c r="AD151" s="141"/>
      <c r="AE151" s="120" t="n">
        <f aca="false">(T151-Calculation!$C$4)/365.25</f>
        <v>11.9151266255989</v>
      </c>
      <c r="AF151" s="119"/>
      <c r="AG151" s="142" t="n">
        <f aca="false">T151</f>
        <v>40969</v>
      </c>
      <c r="AH151" s="26" t="e">
        <f aca="false">fvol(AG151,volRange)</f>
        <v>#VALUE!</v>
      </c>
      <c r="AI151" s="143" t="n">
        <v>0.176</v>
      </c>
      <c r="AK151" s="26" t="e">
        <f aca="false">fvol(AJ151,volRange)</f>
        <v>#VALUE!</v>
      </c>
      <c r="AL151" s="143" t="n">
        <v>0.176</v>
      </c>
      <c r="AO151" s="128" t="n">
        <v>27.275</v>
      </c>
      <c r="AP151" s="138" t="e">
        <f aca="false">B151-AO151</f>
        <v>#VALUE!</v>
      </c>
      <c r="AT151" s="97" t="n">
        <f aca="false">C151/9.6</f>
        <v>4.825</v>
      </c>
    </row>
    <row r="152" customFormat="false" ht="12.75" hidden="false" customHeight="false" outlineLevel="0" collapsed="false">
      <c r="A152" s="127" t="n">
        <f aca="false">T152</f>
        <v>41000</v>
      </c>
      <c r="B152" s="128" t="e">
        <f aca="false">U152+PPadd</f>
        <v>#VALUE!</v>
      </c>
      <c r="C152" s="129" t="n">
        <f aca="false">V152+GPadd</f>
        <v>45.3881379310345</v>
      </c>
      <c r="D152" s="130" t="n">
        <v>2.05</v>
      </c>
      <c r="E152" s="131" t="n">
        <f aca="false">X152</f>
        <v>0.074078769713386</v>
      </c>
      <c r="F152" s="147"/>
      <c r="G152" s="148"/>
      <c r="H152" s="147"/>
      <c r="I152" s="148"/>
      <c r="L152" s="101" t="n">
        <f aca="false">(A152-Calculation!$C$4)/365.25</f>
        <v>12</v>
      </c>
      <c r="N152" s="134" t="n">
        <f aca="false">A152</f>
        <v>41000</v>
      </c>
      <c r="O152" s="26" t="e">
        <f aca="false">AH152*(1+PvolMult)</f>
        <v>#VALUE!</v>
      </c>
      <c r="P152" s="135" t="n">
        <f aca="false">AI152*(1+GvolMult)</f>
        <v>0.176</v>
      </c>
      <c r="Q152" s="144"/>
      <c r="T152" s="137" t="n">
        <f aca="false">DATE(YEAR(T151),MONTH(T151)+1,1)</f>
        <v>41000</v>
      </c>
      <c r="U152" s="128" t="e">
        <f aca="false">fprice(T152,forward_range)</f>
        <v>#VALUE!</v>
      </c>
      <c r="V152" s="138" t="n">
        <v>45.3881379310345</v>
      </c>
      <c r="W152" s="130" t="n">
        <v>2.05</v>
      </c>
      <c r="X152" s="139" t="n">
        <f aca="false">VLOOKUP(T152,IR!$C$6:$D$365,2)</f>
        <v>0.074078769713386</v>
      </c>
      <c r="Y152" s="147"/>
      <c r="Z152" s="148"/>
      <c r="AA152" s="147"/>
      <c r="AB152" s="148"/>
      <c r="AC152" s="141"/>
      <c r="AD152" s="141"/>
      <c r="AE152" s="120" t="n">
        <f aca="false">(T152-Calculation!$C$4)/365.25</f>
        <v>12</v>
      </c>
      <c r="AF152" s="119"/>
      <c r="AG152" s="142" t="n">
        <f aca="false">T152</f>
        <v>41000</v>
      </c>
      <c r="AH152" s="26" t="e">
        <f aca="false">fvol(AG152,volRange)</f>
        <v>#VALUE!</v>
      </c>
      <c r="AI152" s="143" t="n">
        <v>0.176</v>
      </c>
      <c r="AK152" s="26" t="e">
        <f aca="false">fvol(AJ152,volRange)</f>
        <v>#VALUE!</v>
      </c>
      <c r="AL152" s="143" t="n">
        <v>0.176</v>
      </c>
      <c r="AO152" s="128" t="n">
        <v>27.5</v>
      </c>
      <c r="AP152" s="138" t="e">
        <f aca="false">B152-AO152</f>
        <v>#VALUE!</v>
      </c>
      <c r="AT152" s="97" t="n">
        <f aca="false">C152/9.6</f>
        <v>4.72793103448276</v>
      </c>
    </row>
    <row r="153" customFormat="false" ht="12.75" hidden="false" customHeight="false" outlineLevel="0" collapsed="false">
      <c r="A153" s="127" t="n">
        <f aca="false">T153</f>
        <v>41030</v>
      </c>
      <c r="B153" s="128" t="e">
        <f aca="false">U153+PPadd</f>
        <v>#VALUE!</v>
      </c>
      <c r="C153" s="129" t="n">
        <f aca="false">V153+GPadd</f>
        <v>44.7343448275862</v>
      </c>
      <c r="D153" s="130" t="n">
        <v>2.05</v>
      </c>
      <c r="E153" s="131" t="n">
        <f aca="false">X153</f>
        <v>0.074075555367155</v>
      </c>
      <c r="F153" s="147"/>
      <c r="G153" s="148"/>
      <c r="H153" s="147"/>
      <c r="I153" s="148"/>
      <c r="L153" s="101" t="n">
        <f aca="false">(A153-Calculation!$C$4)/365.25</f>
        <v>12.082135523614</v>
      </c>
      <c r="N153" s="134" t="n">
        <f aca="false">A153</f>
        <v>41030</v>
      </c>
      <c r="O153" s="26" t="e">
        <f aca="false">AH153*(1+PvolMult)</f>
        <v>#VALUE!</v>
      </c>
      <c r="P153" s="135" t="n">
        <f aca="false">AI153*(1+GvolMult)</f>
        <v>0.176</v>
      </c>
      <c r="Q153" s="144"/>
      <c r="T153" s="137" t="n">
        <f aca="false">DATE(YEAR(T152),MONTH(T152)+1,1)</f>
        <v>41030</v>
      </c>
      <c r="U153" s="128" t="e">
        <f aca="false">fprice(T153,forward_range)</f>
        <v>#VALUE!</v>
      </c>
      <c r="V153" s="138" t="n">
        <v>44.7343448275862</v>
      </c>
      <c r="W153" s="130" t="n">
        <v>2.05</v>
      </c>
      <c r="X153" s="139" t="n">
        <f aca="false">VLOOKUP(T153,IR!$C$6:$D$365,2)</f>
        <v>0.074075555367155</v>
      </c>
      <c r="Y153" s="147"/>
      <c r="Z153" s="148"/>
      <c r="AA153" s="147"/>
      <c r="AB153" s="148"/>
      <c r="AC153" s="141"/>
      <c r="AD153" s="141"/>
      <c r="AE153" s="120" t="n">
        <f aca="false">(T153-Calculation!$C$4)/365.25</f>
        <v>12.082135523614</v>
      </c>
      <c r="AF153" s="119"/>
      <c r="AG153" s="142" t="n">
        <f aca="false">T153</f>
        <v>41030</v>
      </c>
      <c r="AH153" s="26" t="e">
        <f aca="false">fvol(AG153,volRange)</f>
        <v>#VALUE!</v>
      </c>
      <c r="AI153" s="143" t="n">
        <v>0.176</v>
      </c>
      <c r="AK153" s="26" t="e">
        <f aca="false">fvol(AJ153,volRange)</f>
        <v>#VALUE!</v>
      </c>
      <c r="AL153" s="143" t="n">
        <v>0.176</v>
      </c>
      <c r="AO153" s="128" t="n">
        <v>35.3</v>
      </c>
      <c r="AP153" s="138" t="e">
        <f aca="false">B153-AO153</f>
        <v>#VALUE!</v>
      </c>
      <c r="AT153" s="97" t="n">
        <f aca="false">C153/9.6</f>
        <v>4.6598275862069</v>
      </c>
    </row>
    <row r="154" customFormat="false" ht="12.75" hidden="false" customHeight="false" outlineLevel="0" collapsed="false">
      <c r="A154" s="127" t="n">
        <f aca="false">T154</f>
        <v>41061</v>
      </c>
      <c r="B154" s="128" t="e">
        <f aca="false">U154+PPadd</f>
        <v>#VALUE!</v>
      </c>
      <c r="C154" s="129" t="n">
        <f aca="false">V154+GPadd</f>
        <v>44.936275862069</v>
      </c>
      <c r="D154" s="130" t="n">
        <v>2.05</v>
      </c>
      <c r="E154" s="131" t="n">
        <f aca="false">X154</f>
        <v>0.074072233876054</v>
      </c>
      <c r="F154" s="147"/>
      <c r="G154" s="148"/>
      <c r="H154" s="147"/>
      <c r="I154" s="148"/>
      <c r="L154" s="101" t="n">
        <f aca="false">(A154-Calculation!$C$4)/365.25</f>
        <v>12.1670088980151</v>
      </c>
      <c r="N154" s="134" t="n">
        <f aca="false">A154</f>
        <v>41061</v>
      </c>
      <c r="O154" s="26" t="e">
        <f aca="false">AH154*(1+PvolMult)</f>
        <v>#VALUE!</v>
      </c>
      <c r="P154" s="135" t="n">
        <f aca="false">AI154*(1+GvolMult)</f>
        <v>0.176</v>
      </c>
      <c r="Q154" s="144"/>
      <c r="T154" s="137" t="n">
        <f aca="false">DATE(YEAR(T153),MONTH(T153)+1,1)</f>
        <v>41061</v>
      </c>
      <c r="U154" s="128" t="e">
        <f aca="false">fprice(T154,forward_range)</f>
        <v>#VALUE!</v>
      </c>
      <c r="V154" s="138" t="n">
        <v>44.936275862069</v>
      </c>
      <c r="W154" s="130" t="n">
        <v>2.05</v>
      </c>
      <c r="X154" s="139" t="n">
        <f aca="false">VLOOKUP(T154,IR!$C$6:$D$365,2)</f>
        <v>0.074072233876054</v>
      </c>
      <c r="Y154" s="147"/>
      <c r="Z154" s="148"/>
      <c r="AA154" s="147"/>
      <c r="AB154" s="148"/>
      <c r="AC154" s="141"/>
      <c r="AD154" s="141"/>
      <c r="AE154" s="120" t="n">
        <f aca="false">(T154-Calculation!$C$4)/365.25</f>
        <v>12.1670088980151</v>
      </c>
      <c r="AF154" s="119"/>
      <c r="AG154" s="142" t="n">
        <f aca="false">T154</f>
        <v>41061</v>
      </c>
      <c r="AH154" s="26" t="e">
        <f aca="false">fvol(AG154,volRange)</f>
        <v>#VALUE!</v>
      </c>
      <c r="AI154" s="143" t="n">
        <v>0.176</v>
      </c>
      <c r="AK154" s="26" t="e">
        <f aca="false">fvol(AJ154,volRange)</f>
        <v>#VALUE!</v>
      </c>
      <c r="AL154" s="143" t="n">
        <v>0.176</v>
      </c>
      <c r="AO154" s="128" t="n">
        <v>60.125</v>
      </c>
      <c r="AP154" s="138" t="e">
        <f aca="false">B154-AO154</f>
        <v>#VALUE!</v>
      </c>
      <c r="AT154" s="97" t="n">
        <f aca="false">C154/9.6</f>
        <v>4.68086206896552</v>
      </c>
    </row>
    <row r="155" customFormat="false" ht="12.75" hidden="false" customHeight="false" outlineLevel="0" collapsed="false">
      <c r="A155" s="127" t="n">
        <f aca="false">T155</f>
        <v>41091</v>
      </c>
      <c r="B155" s="128" t="e">
        <f aca="false">U155+PPadd</f>
        <v>#VALUE!</v>
      </c>
      <c r="C155" s="129" t="n">
        <f aca="false">V155+GPadd</f>
        <v>45.5553103448276</v>
      </c>
      <c r="D155" s="130" t="n">
        <v>2.05</v>
      </c>
      <c r="E155" s="131" t="n">
        <f aca="false">X155</f>
        <v>0.07406901952983</v>
      </c>
      <c r="F155" s="147"/>
      <c r="G155" s="148"/>
      <c r="H155" s="147"/>
      <c r="I155" s="148"/>
      <c r="L155" s="101" t="n">
        <f aca="false">(A155-Calculation!$C$4)/365.25</f>
        <v>12.249144421629</v>
      </c>
      <c r="N155" s="134" t="n">
        <f aca="false">A155</f>
        <v>41091</v>
      </c>
      <c r="O155" s="26" t="e">
        <f aca="false">AH155*(1+PvolMult)</f>
        <v>#VALUE!</v>
      </c>
      <c r="P155" s="135" t="n">
        <f aca="false">AI155*(1+GvolMult)</f>
        <v>0.176</v>
      </c>
      <c r="Q155" s="144"/>
      <c r="T155" s="137" t="n">
        <f aca="false">DATE(YEAR(T154),MONTH(T154)+1,1)</f>
        <v>41091</v>
      </c>
      <c r="U155" s="128" t="e">
        <f aca="false">fprice(T155,forward_range)</f>
        <v>#VALUE!</v>
      </c>
      <c r="V155" s="138" t="n">
        <v>45.5553103448276</v>
      </c>
      <c r="W155" s="130" t="n">
        <v>2.05</v>
      </c>
      <c r="X155" s="139" t="n">
        <f aca="false">VLOOKUP(T155,IR!$C$6:$D$365,2)</f>
        <v>0.07406901952983</v>
      </c>
      <c r="Y155" s="147"/>
      <c r="Z155" s="148"/>
      <c r="AA155" s="147"/>
      <c r="AB155" s="148"/>
      <c r="AC155" s="141"/>
      <c r="AD155" s="141"/>
      <c r="AE155" s="120" t="n">
        <f aca="false">(T155-Calculation!$C$4)/365.25</f>
        <v>12.249144421629</v>
      </c>
      <c r="AF155" s="119"/>
      <c r="AG155" s="142" t="n">
        <f aca="false">T155</f>
        <v>41091</v>
      </c>
      <c r="AH155" s="26" t="e">
        <f aca="false">fvol(AG155,volRange)</f>
        <v>#VALUE!</v>
      </c>
      <c r="AI155" s="143" t="n">
        <v>0.176</v>
      </c>
      <c r="AK155" s="26" t="e">
        <f aca="false">fvol(AJ155,volRange)</f>
        <v>#VALUE!</v>
      </c>
      <c r="AL155" s="143" t="n">
        <v>0.176</v>
      </c>
      <c r="AO155" s="128" t="n">
        <v>104.5</v>
      </c>
      <c r="AP155" s="138" t="e">
        <f aca="false">B155-AO155</f>
        <v>#VALUE!</v>
      </c>
      <c r="AT155" s="97" t="n">
        <f aca="false">C155/9.6</f>
        <v>4.74534482758621</v>
      </c>
    </row>
    <row r="156" customFormat="false" ht="12.75" hidden="false" customHeight="false" outlineLevel="0" collapsed="false">
      <c r="A156" s="127" t="n">
        <f aca="false">T156</f>
        <v>41122</v>
      </c>
      <c r="B156" s="128" t="e">
        <f aca="false">U156+PPadd</f>
        <v>#VALUE!</v>
      </c>
      <c r="C156" s="129" t="n">
        <f aca="false">V156+GPadd</f>
        <v>46.2918620689655</v>
      </c>
      <c r="D156" s="130" t="n">
        <v>2.05</v>
      </c>
      <c r="E156" s="131" t="n">
        <f aca="false">X156</f>
        <v>0.074065698038736</v>
      </c>
      <c r="F156" s="147"/>
      <c r="G156" s="148"/>
      <c r="H156" s="147"/>
      <c r="I156" s="148"/>
      <c r="L156" s="101" t="n">
        <f aca="false">(A156-Calculation!$C$4)/365.25</f>
        <v>12.3340177960301</v>
      </c>
      <c r="N156" s="134" t="n">
        <f aca="false">A156</f>
        <v>41122</v>
      </c>
      <c r="O156" s="26" t="e">
        <f aca="false">AH156*(1+PvolMult)</f>
        <v>#VALUE!</v>
      </c>
      <c r="P156" s="135" t="n">
        <f aca="false">AI156*(1+GvolMult)</f>
        <v>0.176</v>
      </c>
      <c r="Q156" s="144"/>
      <c r="T156" s="137" t="n">
        <f aca="false">DATE(YEAR(T155),MONTH(T155)+1,1)</f>
        <v>41122</v>
      </c>
      <c r="U156" s="128" t="e">
        <f aca="false">fprice(T156,forward_range)</f>
        <v>#VALUE!</v>
      </c>
      <c r="V156" s="138" t="n">
        <v>46.2918620689655</v>
      </c>
      <c r="W156" s="130" t="n">
        <v>2.05</v>
      </c>
      <c r="X156" s="139" t="n">
        <f aca="false">VLOOKUP(T156,IR!$C$6:$D$365,2)</f>
        <v>0.074065698038736</v>
      </c>
      <c r="Y156" s="147"/>
      <c r="Z156" s="148"/>
      <c r="AA156" s="147"/>
      <c r="AB156" s="148"/>
      <c r="AC156" s="141"/>
      <c r="AD156" s="141"/>
      <c r="AE156" s="120" t="n">
        <f aca="false">(T156-Calculation!$C$4)/365.25</f>
        <v>12.3340177960301</v>
      </c>
      <c r="AF156" s="119"/>
      <c r="AG156" s="142" t="n">
        <f aca="false">T156</f>
        <v>41122</v>
      </c>
      <c r="AH156" s="26" t="e">
        <f aca="false">fvol(AG156,volRange)</f>
        <v>#VALUE!</v>
      </c>
      <c r="AI156" s="143" t="n">
        <v>0.176</v>
      </c>
      <c r="AK156" s="26" t="e">
        <f aca="false">fvol(AJ156,volRange)</f>
        <v>#VALUE!</v>
      </c>
      <c r="AL156" s="143" t="n">
        <v>0.176</v>
      </c>
      <c r="AO156" s="128" t="n">
        <v>92</v>
      </c>
      <c r="AP156" s="138" t="e">
        <f aca="false">B156-AO156</f>
        <v>#VALUE!</v>
      </c>
      <c r="AT156" s="97" t="n">
        <f aca="false">C156/9.6</f>
        <v>4.82206896551724</v>
      </c>
    </row>
    <row r="157" customFormat="false" ht="12.75" hidden="false" customHeight="false" outlineLevel="0" collapsed="false">
      <c r="A157" s="127" t="n">
        <f aca="false">T157</f>
        <v>41153</v>
      </c>
      <c r="B157" s="128" t="e">
        <f aca="false">U157+PPadd</f>
        <v>#VALUE!</v>
      </c>
      <c r="C157" s="129" t="n">
        <f aca="false">V157+GPadd</f>
        <v>47.7235862068966</v>
      </c>
      <c r="D157" s="130" t="n">
        <v>2.05</v>
      </c>
      <c r="E157" s="131" t="n">
        <f aca="false">X157</f>
        <v>0.074062376547645</v>
      </c>
      <c r="F157" s="147"/>
      <c r="G157" s="148"/>
      <c r="H157" s="147"/>
      <c r="I157" s="148"/>
      <c r="L157" s="101" t="n">
        <f aca="false">(A157-Calculation!$C$4)/365.25</f>
        <v>12.4188911704312</v>
      </c>
      <c r="N157" s="134" t="n">
        <f aca="false">A157</f>
        <v>41153</v>
      </c>
      <c r="O157" s="26" t="e">
        <f aca="false">AH157*(1+PvolMult)</f>
        <v>#VALUE!</v>
      </c>
      <c r="P157" s="135" t="n">
        <f aca="false">AI157*(1+GvolMult)</f>
        <v>0.176</v>
      </c>
      <c r="Q157" s="144"/>
      <c r="T157" s="137" t="n">
        <f aca="false">DATE(YEAR(T156),MONTH(T156)+1,1)</f>
        <v>41153</v>
      </c>
      <c r="U157" s="128" t="e">
        <f aca="false">fprice(T157,forward_range)</f>
        <v>#VALUE!</v>
      </c>
      <c r="V157" s="138" t="n">
        <v>47.7235862068966</v>
      </c>
      <c r="W157" s="130" t="n">
        <v>2.05</v>
      </c>
      <c r="X157" s="139" t="n">
        <f aca="false">VLOOKUP(T157,IR!$C$6:$D$365,2)</f>
        <v>0.074062376547645</v>
      </c>
      <c r="Y157" s="147"/>
      <c r="Z157" s="148"/>
      <c r="AA157" s="147"/>
      <c r="AB157" s="148"/>
      <c r="AC157" s="141"/>
      <c r="AD157" s="141"/>
      <c r="AE157" s="120" t="n">
        <f aca="false">(T157-Calculation!$C$4)/365.25</f>
        <v>12.4188911704312</v>
      </c>
      <c r="AF157" s="119"/>
      <c r="AG157" s="142" t="n">
        <f aca="false">T157</f>
        <v>41153</v>
      </c>
      <c r="AH157" s="26" t="e">
        <f aca="false">fvol(AG157,volRange)</f>
        <v>#VALUE!</v>
      </c>
      <c r="AI157" s="143" t="n">
        <v>0.176</v>
      </c>
      <c r="AK157" s="26" t="e">
        <f aca="false">fvol(AJ157,volRange)</f>
        <v>#VALUE!</v>
      </c>
      <c r="AL157" s="143" t="n">
        <v>0.176</v>
      </c>
      <c r="AO157" s="128" t="n">
        <v>35.35</v>
      </c>
      <c r="AP157" s="138" t="e">
        <f aca="false">B157-AO157</f>
        <v>#VALUE!</v>
      </c>
      <c r="AT157" s="97" t="n">
        <f aca="false">C157/9.6</f>
        <v>4.97120689655173</v>
      </c>
    </row>
    <row r="158" customFormat="false" ht="12.75" hidden="false" customHeight="false" outlineLevel="0" collapsed="false">
      <c r="A158" s="127" t="n">
        <f aca="false">T158</f>
        <v>41183</v>
      </c>
      <c r="B158" s="128" t="e">
        <f aca="false">U158+PPadd</f>
        <v>#VALUE!</v>
      </c>
      <c r="C158" s="129" t="n">
        <f aca="false">V158+GPadd</f>
        <v>48.6554482758621</v>
      </c>
      <c r="D158" s="130" t="n">
        <v>2.05</v>
      </c>
      <c r="E158" s="131" t="n">
        <f aca="false">X158</f>
        <v>0.074059162201432</v>
      </c>
      <c r="F158" s="147"/>
      <c r="G158" s="148"/>
      <c r="H158" s="147"/>
      <c r="I158" s="148"/>
      <c r="L158" s="101" t="n">
        <f aca="false">(A158-Calculation!$C$4)/365.25</f>
        <v>12.5010266940452</v>
      </c>
      <c r="N158" s="134" t="n">
        <f aca="false">A158</f>
        <v>41183</v>
      </c>
      <c r="O158" s="26" t="e">
        <f aca="false">AH158*(1+PvolMult)</f>
        <v>#VALUE!</v>
      </c>
      <c r="P158" s="135" t="n">
        <f aca="false">AI158*(1+GvolMult)</f>
        <v>0.176</v>
      </c>
      <c r="Q158" s="144"/>
      <c r="T158" s="137" t="n">
        <f aca="false">DATE(YEAR(T157),MONTH(T157)+1,1)</f>
        <v>41183</v>
      </c>
      <c r="U158" s="128" t="e">
        <f aca="false">fprice(T158,forward_range)</f>
        <v>#VALUE!</v>
      </c>
      <c r="V158" s="138" t="n">
        <v>48.6554482758621</v>
      </c>
      <c r="W158" s="130" t="n">
        <v>2.05</v>
      </c>
      <c r="X158" s="139" t="n">
        <f aca="false">VLOOKUP(T158,IR!$C$6:$D$365,2)</f>
        <v>0.074059162201432</v>
      </c>
      <c r="Y158" s="147"/>
      <c r="Z158" s="148"/>
      <c r="AA158" s="147"/>
      <c r="AB158" s="148"/>
      <c r="AC158" s="141"/>
      <c r="AD158" s="141"/>
      <c r="AE158" s="120" t="n">
        <f aca="false">(T158-Calculation!$C$4)/365.25</f>
        <v>12.5010266940452</v>
      </c>
      <c r="AF158" s="119"/>
      <c r="AG158" s="142" t="n">
        <f aca="false">T158</f>
        <v>41183</v>
      </c>
      <c r="AH158" s="26" t="e">
        <f aca="false">fvol(AG158,volRange)</f>
        <v>#VALUE!</v>
      </c>
      <c r="AI158" s="143" t="n">
        <v>0.176</v>
      </c>
      <c r="AK158" s="26" t="e">
        <f aca="false">fvol(AJ158,volRange)</f>
        <v>#VALUE!</v>
      </c>
      <c r="AL158" s="143" t="n">
        <v>0.176</v>
      </c>
      <c r="AO158" s="128" t="n">
        <v>27.1</v>
      </c>
      <c r="AP158" s="138" t="e">
        <f aca="false">B158-AO158</f>
        <v>#VALUE!</v>
      </c>
      <c r="AT158" s="97" t="n">
        <f aca="false">C158/9.6</f>
        <v>5.06827586206897</v>
      </c>
    </row>
    <row r="159" customFormat="false" ht="12.75" hidden="false" customHeight="false" outlineLevel="0" collapsed="false">
      <c r="A159" s="127" t="n">
        <f aca="false">T159</f>
        <v>41214</v>
      </c>
      <c r="B159" s="128" t="e">
        <f aca="false">U159+PPadd</f>
        <v>#VALUE!</v>
      </c>
      <c r="C159" s="129" t="n">
        <f aca="false">V159+GPadd</f>
        <v>48.5710344827586</v>
      </c>
      <c r="D159" s="130" t="n">
        <v>2.05</v>
      </c>
      <c r="E159" s="131" t="n">
        <f aca="false">X159</f>
        <v>0.074055840710348</v>
      </c>
      <c r="F159" s="147"/>
      <c r="G159" s="148"/>
      <c r="H159" s="147"/>
      <c r="I159" s="148"/>
      <c r="L159" s="101" t="n">
        <f aca="false">(A159-Calculation!$C$4)/365.25</f>
        <v>12.5859000684463</v>
      </c>
      <c r="N159" s="134" t="n">
        <f aca="false">A159</f>
        <v>41214</v>
      </c>
      <c r="O159" s="26" t="e">
        <f aca="false">AH159*(1+PvolMult)</f>
        <v>#VALUE!</v>
      </c>
      <c r="P159" s="135" t="n">
        <f aca="false">AI159*(1+GvolMult)</f>
        <v>0.176</v>
      </c>
      <c r="Q159" s="144"/>
      <c r="T159" s="137" t="n">
        <f aca="false">DATE(YEAR(T158),MONTH(T158)+1,1)</f>
        <v>41214</v>
      </c>
      <c r="U159" s="128" t="e">
        <f aca="false">fprice(T159,forward_range)</f>
        <v>#VALUE!</v>
      </c>
      <c r="V159" s="138" t="n">
        <v>48.5710344827586</v>
      </c>
      <c r="W159" s="130" t="n">
        <v>2.05</v>
      </c>
      <c r="X159" s="139" t="n">
        <f aca="false">VLOOKUP(T159,IR!$C$6:$D$365,2)</f>
        <v>0.074055840710348</v>
      </c>
      <c r="Y159" s="147"/>
      <c r="Z159" s="148"/>
      <c r="AA159" s="147"/>
      <c r="AB159" s="148"/>
      <c r="AC159" s="141"/>
      <c r="AD159" s="141"/>
      <c r="AE159" s="120" t="n">
        <f aca="false">(T159-Calculation!$C$4)/365.25</f>
        <v>12.5859000684463</v>
      </c>
      <c r="AF159" s="119"/>
      <c r="AG159" s="142" t="n">
        <f aca="false">T159</f>
        <v>41214</v>
      </c>
      <c r="AH159" s="26" t="e">
        <f aca="false">fvol(AG159,volRange)</f>
        <v>#VALUE!</v>
      </c>
      <c r="AI159" s="143" t="n">
        <v>0.176</v>
      </c>
      <c r="AK159" s="26" t="e">
        <f aca="false">fvol(AJ159,volRange)</f>
        <v>#VALUE!</v>
      </c>
      <c r="AL159" s="143" t="n">
        <v>0.176</v>
      </c>
      <c r="AO159" s="128" t="n">
        <v>27.35</v>
      </c>
      <c r="AP159" s="138" t="e">
        <f aca="false">B159-AO159</f>
        <v>#VALUE!</v>
      </c>
      <c r="AT159" s="97" t="n">
        <f aca="false">C159/9.6</f>
        <v>5.05948275862069</v>
      </c>
    </row>
    <row r="160" customFormat="false" ht="12.75" hidden="false" customHeight="false" outlineLevel="0" collapsed="false">
      <c r="A160" s="127" t="n">
        <f aca="false">T160</f>
        <v>41244</v>
      </c>
      <c r="B160" s="128" t="e">
        <f aca="false">U160+PPadd</f>
        <v>#VALUE!</v>
      </c>
      <c r="C160" s="129" t="n">
        <f aca="false">V160+GPadd</f>
        <v>49.1420689655173</v>
      </c>
      <c r="D160" s="130" t="n">
        <v>2.05</v>
      </c>
      <c r="E160" s="131" t="n">
        <f aca="false">X160</f>
        <v>0.074052626364142</v>
      </c>
      <c r="F160" s="147"/>
      <c r="G160" s="148"/>
      <c r="H160" s="147"/>
      <c r="I160" s="148"/>
      <c r="L160" s="101" t="n">
        <f aca="false">(A160-Calculation!$C$4)/365.25</f>
        <v>12.6680355920602</v>
      </c>
      <c r="N160" s="134" t="n">
        <f aca="false">A160</f>
        <v>41244</v>
      </c>
      <c r="O160" s="26" t="e">
        <f aca="false">AH160*(1+PvolMult)</f>
        <v>#VALUE!</v>
      </c>
      <c r="P160" s="135" t="n">
        <f aca="false">AI160*(1+GvolMult)</f>
        <v>0.176</v>
      </c>
      <c r="Q160" s="144"/>
      <c r="T160" s="137" t="n">
        <f aca="false">DATE(YEAR(T159),MONTH(T159)+1,1)</f>
        <v>41244</v>
      </c>
      <c r="U160" s="128" t="e">
        <f aca="false">fprice(T160,forward_range)</f>
        <v>#VALUE!</v>
      </c>
      <c r="V160" s="138" t="n">
        <v>49.1420689655173</v>
      </c>
      <c r="W160" s="130" t="n">
        <v>2.05</v>
      </c>
      <c r="X160" s="139" t="n">
        <f aca="false">VLOOKUP(T160,IR!$C$6:$D$365,2)</f>
        <v>0.074052626364142</v>
      </c>
      <c r="Y160" s="147"/>
      <c r="Z160" s="148"/>
      <c r="AA160" s="147"/>
      <c r="AB160" s="148"/>
      <c r="AC160" s="141"/>
      <c r="AD160" s="141"/>
      <c r="AE160" s="120" t="n">
        <f aca="false">(T160-Calculation!$C$4)/365.25</f>
        <v>12.6680355920602</v>
      </c>
      <c r="AF160" s="119"/>
      <c r="AG160" s="142" t="n">
        <f aca="false">T160</f>
        <v>41244</v>
      </c>
      <c r="AH160" s="26" t="e">
        <f aca="false">fvol(AG160,volRange)</f>
        <v>#VALUE!</v>
      </c>
      <c r="AI160" s="143" t="n">
        <v>0.176</v>
      </c>
      <c r="AK160" s="26" t="e">
        <f aca="false">fvol(AJ160,volRange)</f>
        <v>#VALUE!</v>
      </c>
      <c r="AL160" s="143" t="n">
        <v>0.176</v>
      </c>
      <c r="AO160" s="128" t="n">
        <v>28.35</v>
      </c>
      <c r="AP160" s="138" t="e">
        <f aca="false">B160-AO160</f>
        <v>#VALUE!</v>
      </c>
      <c r="AT160" s="97" t="n">
        <f aca="false">C160/9.6</f>
        <v>5.11896551724138</v>
      </c>
    </row>
    <row r="161" customFormat="false" ht="12.75" hidden="false" customHeight="false" outlineLevel="0" collapsed="false">
      <c r="A161" s="127" t="n">
        <f aca="false">T161</f>
        <v>41275</v>
      </c>
      <c r="B161" s="128" t="e">
        <f aca="false">U161+PPadd</f>
        <v>#VALUE!</v>
      </c>
      <c r="C161" s="129" t="n">
        <f aca="false">V161+GPadd</f>
        <v>48.4667586206897</v>
      </c>
      <c r="D161" s="130" t="n">
        <v>2.05</v>
      </c>
      <c r="E161" s="131" t="n">
        <f aca="false">X161</f>
        <v>0.074049304873065</v>
      </c>
      <c r="F161" s="147"/>
      <c r="G161" s="148"/>
      <c r="H161" s="147"/>
      <c r="I161" s="148"/>
      <c r="L161" s="101" t="n">
        <f aca="false">(A161-Calculation!$C$4)/365.25</f>
        <v>12.7529089664613</v>
      </c>
      <c r="N161" s="134" t="n">
        <f aca="false">A161</f>
        <v>41275</v>
      </c>
      <c r="O161" s="26" t="e">
        <f aca="false">AH161*(1+PvolMult)</f>
        <v>#VALUE!</v>
      </c>
      <c r="P161" s="135" t="n">
        <f aca="false">AI161*(1+GvolMult)</f>
        <v>0.176</v>
      </c>
      <c r="Q161" s="144"/>
      <c r="T161" s="137" t="n">
        <f aca="false">DATE(YEAR(T160),MONTH(T160)+1,1)</f>
        <v>41275</v>
      </c>
      <c r="U161" s="128" t="e">
        <f aca="false">fprice(T161,forward_range)</f>
        <v>#VALUE!</v>
      </c>
      <c r="V161" s="138" t="n">
        <v>48.4667586206897</v>
      </c>
      <c r="W161" s="130" t="n">
        <v>2.05</v>
      </c>
      <c r="X161" s="139" t="n">
        <f aca="false">VLOOKUP(T161,IR!$C$6:$D$365,2)</f>
        <v>0.074049304873065</v>
      </c>
      <c r="Y161" s="147"/>
      <c r="Z161" s="148"/>
      <c r="AA161" s="147"/>
      <c r="AB161" s="148"/>
      <c r="AC161" s="141"/>
      <c r="AD161" s="141"/>
      <c r="AE161" s="120" t="n">
        <f aca="false">(T161-Calculation!$C$4)/365.25</f>
        <v>12.7529089664613</v>
      </c>
      <c r="AF161" s="119"/>
      <c r="AG161" s="142" t="n">
        <f aca="false">T161</f>
        <v>41275</v>
      </c>
      <c r="AH161" s="26" t="e">
        <f aca="false">fvol(AG161,volRange)</f>
        <v>#VALUE!</v>
      </c>
      <c r="AI161" s="143" t="n">
        <v>0.176</v>
      </c>
      <c r="AK161" s="26" t="e">
        <f aca="false">fvol(AJ161,volRange)</f>
        <v>#VALUE!</v>
      </c>
      <c r="AL161" s="143" t="n">
        <v>0.176</v>
      </c>
      <c r="AO161" s="128" t="n">
        <v>35.05</v>
      </c>
      <c r="AP161" s="138" t="e">
        <f aca="false">B161-AO161</f>
        <v>#VALUE!</v>
      </c>
      <c r="AT161" s="97" t="n">
        <f aca="false">C161/9.6</f>
        <v>5.04862068965517</v>
      </c>
    </row>
    <row r="162" customFormat="false" ht="12.75" hidden="false" customHeight="false" outlineLevel="0" collapsed="false">
      <c r="A162" s="127" t="n">
        <f aca="false">T162</f>
        <v>41306</v>
      </c>
      <c r="B162" s="128" t="e">
        <f aca="false">U162+PPadd</f>
        <v>#VALUE!</v>
      </c>
      <c r="C162" s="129" t="n">
        <f aca="false">V162+GPadd</f>
        <v>47.3412413793104</v>
      </c>
      <c r="D162" s="130" t="n">
        <v>2.05</v>
      </c>
      <c r="E162" s="131" t="n">
        <f aca="false">X162</f>
        <v>0.074045983382</v>
      </c>
      <c r="F162" s="147"/>
      <c r="G162" s="148"/>
      <c r="H162" s="147"/>
      <c r="I162" s="148"/>
      <c r="L162" s="101" t="n">
        <f aca="false">(A162-Calculation!$C$4)/365.25</f>
        <v>12.8377823408624</v>
      </c>
      <c r="N162" s="134" t="n">
        <f aca="false">A162</f>
        <v>41306</v>
      </c>
      <c r="O162" s="26" t="e">
        <f aca="false">AH162*(1+PvolMult)</f>
        <v>#VALUE!</v>
      </c>
      <c r="P162" s="135" t="n">
        <f aca="false">AI162*(1+GvolMult)</f>
        <v>0.176</v>
      </c>
      <c r="Q162" s="144"/>
      <c r="T162" s="137" t="n">
        <f aca="false">DATE(YEAR(T161),MONTH(T161)+1,1)</f>
        <v>41306</v>
      </c>
      <c r="U162" s="128" t="e">
        <f aca="false">fprice(T162,forward_range)</f>
        <v>#VALUE!</v>
      </c>
      <c r="V162" s="138" t="n">
        <v>47.3412413793104</v>
      </c>
      <c r="W162" s="130" t="n">
        <v>2.05</v>
      </c>
      <c r="X162" s="139" t="n">
        <f aca="false">VLOOKUP(T162,IR!$C$6:$D$365,2)</f>
        <v>0.074045983382</v>
      </c>
      <c r="Y162" s="147"/>
      <c r="Z162" s="148"/>
      <c r="AA162" s="147"/>
      <c r="AB162" s="148"/>
      <c r="AC162" s="141"/>
      <c r="AD162" s="141"/>
      <c r="AE162" s="120" t="n">
        <f aca="false">(T162-Calculation!$C$4)/365.25</f>
        <v>12.8377823408624</v>
      </c>
      <c r="AF162" s="119"/>
      <c r="AG162" s="142" t="n">
        <f aca="false">T162</f>
        <v>41306</v>
      </c>
      <c r="AH162" s="26" t="e">
        <f aca="false">fvol(AG162,volRange)</f>
        <v>#VALUE!</v>
      </c>
      <c r="AI162" s="143" t="n">
        <v>0.176</v>
      </c>
      <c r="AK162" s="26" t="e">
        <f aca="false">fvol(AJ162,volRange)</f>
        <v>#VALUE!</v>
      </c>
      <c r="AL162" s="143" t="n">
        <v>0.176</v>
      </c>
      <c r="AO162" s="128" t="n">
        <v>35.05</v>
      </c>
      <c r="AP162" s="138" t="e">
        <f aca="false">B162-AO162</f>
        <v>#VALUE!</v>
      </c>
      <c r="AT162" s="97" t="n">
        <f aca="false">C162/9.6</f>
        <v>4.93137931034483</v>
      </c>
    </row>
    <row r="163" customFormat="false" ht="12.75" hidden="false" customHeight="false" outlineLevel="0" collapsed="false">
      <c r="A163" s="127" t="n">
        <f aca="false">T163</f>
        <v>41334</v>
      </c>
      <c r="B163" s="128" t="e">
        <f aca="false">U163+PPadd</f>
        <v>#VALUE!</v>
      </c>
      <c r="C163" s="129" t="n">
        <f aca="false">V163+GPadd</f>
        <v>46.32</v>
      </c>
      <c r="D163" s="130" t="n">
        <v>2.05</v>
      </c>
      <c r="E163" s="131" t="n">
        <f aca="false">X163</f>
        <v>0.074042983325543</v>
      </c>
      <c r="F163" s="147"/>
      <c r="G163" s="148"/>
      <c r="H163" s="147"/>
      <c r="I163" s="148"/>
      <c r="L163" s="101" t="n">
        <f aca="false">(A163-Calculation!$C$4)/365.25</f>
        <v>12.9144421629021</v>
      </c>
      <c r="N163" s="134" t="n">
        <f aca="false">A163</f>
        <v>41334</v>
      </c>
      <c r="O163" s="26" t="e">
        <f aca="false">AH163*(1+PvolMult)</f>
        <v>#VALUE!</v>
      </c>
      <c r="P163" s="135" t="n">
        <f aca="false">AI163*(1+GvolMult)</f>
        <v>0.176</v>
      </c>
      <c r="Q163" s="144"/>
      <c r="T163" s="137" t="n">
        <f aca="false">DATE(YEAR(T162),MONTH(T162)+1,1)</f>
        <v>41334</v>
      </c>
      <c r="U163" s="128" t="e">
        <f aca="false">fprice(T163,forward_range)</f>
        <v>#VALUE!</v>
      </c>
      <c r="V163" s="138" t="n">
        <v>46.32</v>
      </c>
      <c r="W163" s="130" t="n">
        <v>2.05</v>
      </c>
      <c r="X163" s="139" t="n">
        <f aca="false">VLOOKUP(T163,IR!$C$6:$D$365,2)</f>
        <v>0.074042983325543</v>
      </c>
      <c r="Y163" s="147"/>
      <c r="Z163" s="148"/>
      <c r="AA163" s="147"/>
      <c r="AB163" s="148"/>
      <c r="AC163" s="141"/>
      <c r="AD163" s="141"/>
      <c r="AE163" s="120" t="n">
        <f aca="false">(T163-Calculation!$C$4)/365.25</f>
        <v>12.9144421629021</v>
      </c>
      <c r="AF163" s="119"/>
      <c r="AG163" s="142" t="n">
        <f aca="false">T163</f>
        <v>41334</v>
      </c>
      <c r="AH163" s="26" t="e">
        <f aca="false">fvol(AG163,volRange)</f>
        <v>#VALUE!</v>
      </c>
      <c r="AI163" s="143" t="n">
        <v>0.176</v>
      </c>
      <c r="AK163" s="26" t="e">
        <f aca="false">fvol(AJ163,volRange)</f>
        <v>#VALUE!</v>
      </c>
      <c r="AL163" s="143" t="n">
        <v>0.176</v>
      </c>
      <c r="AO163" s="128" t="n">
        <v>27.275</v>
      </c>
      <c r="AP163" s="138" t="e">
        <f aca="false">B163-AO163</f>
        <v>#VALUE!</v>
      </c>
      <c r="AT163" s="97" t="n">
        <f aca="false">C163/9.6</f>
        <v>4.825</v>
      </c>
    </row>
    <row r="164" customFormat="false" ht="12.75" hidden="false" customHeight="false" outlineLevel="0" collapsed="false">
      <c r="A164" s="127" t="n">
        <f aca="false">T164</f>
        <v>41365</v>
      </c>
      <c r="B164" s="128" t="e">
        <f aca="false">U164+PPadd</f>
        <v>#VALUE!</v>
      </c>
      <c r="C164" s="129" t="n">
        <f aca="false">V164+GPadd</f>
        <v>45.3881379310345</v>
      </c>
      <c r="D164" s="130" t="n">
        <v>2.05</v>
      </c>
      <c r="E164" s="131" t="n">
        <f aca="false">X164</f>
        <v>0.074039661834477</v>
      </c>
      <c r="F164" s="147"/>
      <c r="G164" s="148"/>
      <c r="H164" s="147"/>
      <c r="I164" s="148"/>
      <c r="L164" s="101" t="n">
        <f aca="false">(A164-Calculation!$C$4)/365.25</f>
        <v>12.9993155373032</v>
      </c>
      <c r="N164" s="134" t="n">
        <f aca="false">A164</f>
        <v>41365</v>
      </c>
      <c r="O164" s="26" t="e">
        <f aca="false">AH164*(1+PvolMult)</f>
        <v>#VALUE!</v>
      </c>
      <c r="P164" s="135" t="n">
        <f aca="false">AI164*(1+GvolMult)</f>
        <v>0.176</v>
      </c>
      <c r="Q164" s="144"/>
      <c r="T164" s="137" t="n">
        <f aca="false">DATE(YEAR(T163),MONTH(T163)+1,1)</f>
        <v>41365</v>
      </c>
      <c r="U164" s="128" t="e">
        <f aca="false">fprice(T164,forward_range)</f>
        <v>#VALUE!</v>
      </c>
      <c r="V164" s="138" t="n">
        <v>45.3881379310345</v>
      </c>
      <c r="W164" s="130" t="n">
        <v>2.05</v>
      </c>
      <c r="X164" s="139" t="n">
        <f aca="false">VLOOKUP(T164,IR!$C$6:$D$365,2)</f>
        <v>0.074039661834477</v>
      </c>
      <c r="Y164" s="147"/>
      <c r="Z164" s="148"/>
      <c r="AA164" s="147"/>
      <c r="AB164" s="148"/>
      <c r="AC164" s="141"/>
      <c r="AD164" s="141"/>
      <c r="AE164" s="120" t="n">
        <f aca="false">(T164-Calculation!$C$4)/365.25</f>
        <v>12.9993155373032</v>
      </c>
      <c r="AF164" s="119"/>
      <c r="AG164" s="142" t="n">
        <f aca="false">T164</f>
        <v>41365</v>
      </c>
      <c r="AH164" s="26" t="e">
        <f aca="false">fvol(AG164,volRange)</f>
        <v>#VALUE!</v>
      </c>
      <c r="AI164" s="143" t="n">
        <v>0.176</v>
      </c>
      <c r="AK164" s="26" t="e">
        <f aca="false">fvol(AJ164,volRange)</f>
        <v>#VALUE!</v>
      </c>
      <c r="AL164" s="143" t="n">
        <v>0.176</v>
      </c>
      <c r="AO164" s="128" t="n">
        <v>27.5</v>
      </c>
      <c r="AP164" s="138" t="e">
        <f aca="false">B164-AO164</f>
        <v>#VALUE!</v>
      </c>
      <c r="AT164" s="97" t="n">
        <f aca="false">C164/9.6</f>
        <v>4.72793103448276</v>
      </c>
    </row>
    <row r="165" customFormat="false" ht="12.75" hidden="false" customHeight="false" outlineLevel="0" collapsed="false">
      <c r="A165" s="127" t="n">
        <f aca="false">T165</f>
        <v>41395</v>
      </c>
      <c r="B165" s="128" t="e">
        <f aca="false">U165+PPadd</f>
        <v>#VALUE!</v>
      </c>
      <c r="C165" s="129" t="n">
        <f aca="false">V165+GPadd</f>
        <v>44.7343448275862</v>
      </c>
      <c r="D165" s="130" t="n">
        <v>2.05</v>
      </c>
      <c r="E165" s="131" t="n">
        <f aca="false">X165</f>
        <v>0.074036447488288</v>
      </c>
      <c r="F165" s="147"/>
      <c r="G165" s="148"/>
      <c r="H165" s="147"/>
      <c r="I165" s="148"/>
      <c r="L165" s="101" t="n">
        <f aca="false">(A165-Calculation!$C$4)/365.25</f>
        <v>13.0814510609172</v>
      </c>
      <c r="N165" s="134" t="n">
        <f aca="false">A165</f>
        <v>41395</v>
      </c>
      <c r="O165" s="26" t="e">
        <f aca="false">AH165*(1+PvolMult)</f>
        <v>#VALUE!</v>
      </c>
      <c r="P165" s="135" t="n">
        <f aca="false">AI165*(1+GvolMult)</f>
        <v>0.176</v>
      </c>
      <c r="Q165" s="144"/>
      <c r="T165" s="137" t="n">
        <f aca="false">DATE(YEAR(T164),MONTH(T164)+1,1)</f>
        <v>41395</v>
      </c>
      <c r="U165" s="128" t="e">
        <f aca="false">fprice(T165,forward_range)</f>
        <v>#VALUE!</v>
      </c>
      <c r="V165" s="138" t="n">
        <v>44.7343448275862</v>
      </c>
      <c r="W165" s="130" t="n">
        <v>2.05</v>
      </c>
      <c r="X165" s="139" t="n">
        <f aca="false">VLOOKUP(T165,IR!$C$6:$D$365,2)</f>
        <v>0.074036447488288</v>
      </c>
      <c r="Y165" s="147"/>
      <c r="Z165" s="148"/>
      <c r="AA165" s="147"/>
      <c r="AB165" s="148"/>
      <c r="AC165" s="141"/>
      <c r="AD165" s="141"/>
      <c r="AE165" s="120" t="n">
        <f aca="false">(T165-Calculation!$C$4)/365.25</f>
        <v>13.0814510609172</v>
      </c>
      <c r="AF165" s="119"/>
      <c r="AG165" s="142" t="n">
        <f aca="false">T165</f>
        <v>41395</v>
      </c>
      <c r="AH165" s="26" t="e">
        <f aca="false">fvol(AG165,volRange)</f>
        <v>#VALUE!</v>
      </c>
      <c r="AI165" s="143" t="n">
        <v>0.176</v>
      </c>
      <c r="AK165" s="26" t="e">
        <f aca="false">fvol(AJ165,volRange)</f>
        <v>#VALUE!</v>
      </c>
      <c r="AL165" s="143" t="n">
        <v>0.176</v>
      </c>
      <c r="AO165" s="128" t="n">
        <v>35.3</v>
      </c>
      <c r="AP165" s="138" t="e">
        <f aca="false">B165-AO165</f>
        <v>#VALUE!</v>
      </c>
      <c r="AT165" s="97" t="n">
        <f aca="false">C165/9.6</f>
        <v>4.6598275862069</v>
      </c>
    </row>
    <row r="166" customFormat="false" ht="12.75" hidden="false" customHeight="false" outlineLevel="0" collapsed="false">
      <c r="A166" s="127" t="n">
        <f aca="false">T166</f>
        <v>41426</v>
      </c>
      <c r="B166" s="128" t="e">
        <f aca="false">U166+PPadd</f>
        <v>#VALUE!</v>
      </c>
      <c r="C166" s="129" t="n">
        <f aca="false">V166+GPadd</f>
        <v>44.936275862069</v>
      </c>
      <c r="D166" s="130" t="n">
        <v>2.05</v>
      </c>
      <c r="E166" s="131" t="n">
        <f aca="false">X166</f>
        <v>0.074033125997229</v>
      </c>
      <c r="F166" s="147"/>
      <c r="G166" s="148"/>
      <c r="H166" s="147"/>
      <c r="I166" s="148"/>
      <c r="L166" s="101" t="n">
        <f aca="false">(A166-Calculation!$C$4)/365.25</f>
        <v>13.1663244353183</v>
      </c>
      <c r="N166" s="134" t="n">
        <f aca="false">A166</f>
        <v>41426</v>
      </c>
      <c r="O166" s="26" t="e">
        <f aca="false">AH166*(1+PvolMult)</f>
        <v>#VALUE!</v>
      </c>
      <c r="P166" s="135" t="n">
        <f aca="false">AI166*(1+GvolMult)</f>
        <v>0.176</v>
      </c>
      <c r="Q166" s="144"/>
      <c r="T166" s="137" t="n">
        <f aca="false">DATE(YEAR(T165),MONTH(T165)+1,1)</f>
        <v>41426</v>
      </c>
      <c r="U166" s="128" t="e">
        <f aca="false">fprice(T166,forward_range)</f>
        <v>#VALUE!</v>
      </c>
      <c r="V166" s="138" t="n">
        <v>44.936275862069</v>
      </c>
      <c r="W166" s="130" t="n">
        <v>2.05</v>
      </c>
      <c r="X166" s="139" t="n">
        <f aca="false">VLOOKUP(T166,IR!$C$6:$D$365,2)</f>
        <v>0.074033125997229</v>
      </c>
      <c r="Y166" s="147"/>
      <c r="Z166" s="148"/>
      <c r="AA166" s="147"/>
      <c r="AB166" s="148"/>
      <c r="AC166" s="141"/>
      <c r="AD166" s="141"/>
      <c r="AE166" s="120" t="n">
        <f aca="false">(T166-Calculation!$C$4)/365.25</f>
        <v>13.1663244353183</v>
      </c>
      <c r="AF166" s="119"/>
      <c r="AG166" s="142" t="n">
        <f aca="false">T166</f>
        <v>41426</v>
      </c>
      <c r="AH166" s="26" t="e">
        <f aca="false">fvol(AG166,volRange)</f>
        <v>#VALUE!</v>
      </c>
      <c r="AI166" s="143" t="n">
        <v>0.176</v>
      </c>
      <c r="AK166" s="26" t="e">
        <f aca="false">fvol(AJ166,volRange)</f>
        <v>#VALUE!</v>
      </c>
      <c r="AL166" s="143" t="n">
        <v>0.176</v>
      </c>
      <c r="AO166" s="128" t="n">
        <v>60.625</v>
      </c>
      <c r="AP166" s="138" t="e">
        <f aca="false">B166-AO166</f>
        <v>#VALUE!</v>
      </c>
      <c r="AT166" s="97" t="n">
        <f aca="false">C166/9.6</f>
        <v>4.68086206896552</v>
      </c>
    </row>
    <row r="167" customFormat="false" ht="12.75" hidden="false" customHeight="false" outlineLevel="0" collapsed="false">
      <c r="A167" s="127" t="n">
        <f aca="false">T167</f>
        <v>41456</v>
      </c>
      <c r="B167" s="128" t="e">
        <f aca="false">U167+PPadd</f>
        <v>#VALUE!</v>
      </c>
      <c r="C167" s="129" t="n">
        <f aca="false">V167+GPadd</f>
        <v>45.5553103448276</v>
      </c>
      <c r="D167" s="130" t="n">
        <v>2.05</v>
      </c>
      <c r="E167" s="131" t="n">
        <f aca="false">X167</f>
        <v>0.074029911651047</v>
      </c>
      <c r="F167" s="147"/>
      <c r="G167" s="148"/>
      <c r="H167" s="147"/>
      <c r="I167" s="148"/>
      <c r="L167" s="101" t="n">
        <f aca="false">(A167-Calculation!$C$4)/365.25</f>
        <v>13.2484599589322</v>
      </c>
      <c r="N167" s="134" t="n">
        <f aca="false">A167</f>
        <v>41456</v>
      </c>
      <c r="O167" s="26" t="e">
        <f aca="false">AH167*(1+PvolMult)</f>
        <v>#VALUE!</v>
      </c>
      <c r="P167" s="135" t="n">
        <f aca="false">AI167*(1+GvolMult)</f>
        <v>0.176</v>
      </c>
      <c r="Q167" s="144"/>
      <c r="T167" s="137" t="n">
        <f aca="false">DATE(YEAR(T166),MONTH(T166)+1,1)</f>
        <v>41456</v>
      </c>
      <c r="U167" s="128" t="e">
        <f aca="false">fprice(T167,forward_range)</f>
        <v>#VALUE!</v>
      </c>
      <c r="V167" s="138" t="n">
        <v>45.5553103448276</v>
      </c>
      <c r="W167" s="130" t="n">
        <v>2.05</v>
      </c>
      <c r="X167" s="139" t="n">
        <f aca="false">VLOOKUP(T167,IR!$C$6:$D$365,2)</f>
        <v>0.074029911651047</v>
      </c>
      <c r="Y167" s="147"/>
      <c r="Z167" s="148"/>
      <c r="AA167" s="147"/>
      <c r="AB167" s="148"/>
      <c r="AC167" s="141"/>
      <c r="AD167" s="141"/>
      <c r="AE167" s="120" t="n">
        <f aca="false">(T167-Calculation!$C$4)/365.25</f>
        <v>13.2484599589322</v>
      </c>
      <c r="AF167" s="119"/>
      <c r="AG167" s="142" t="n">
        <f aca="false">T167</f>
        <v>41456</v>
      </c>
      <c r="AH167" s="26" t="e">
        <f aca="false">fvol(AG167,volRange)</f>
        <v>#VALUE!</v>
      </c>
      <c r="AI167" s="143" t="n">
        <v>0.176</v>
      </c>
      <c r="AK167" s="26" t="e">
        <f aca="false">fvol(AJ167,volRange)</f>
        <v>#VALUE!</v>
      </c>
      <c r="AL167" s="143" t="n">
        <v>0.176</v>
      </c>
      <c r="AO167" s="128" t="n">
        <v>106.5</v>
      </c>
      <c r="AP167" s="138" t="e">
        <f aca="false">B167-AO167</f>
        <v>#VALUE!</v>
      </c>
      <c r="AT167" s="97" t="n">
        <f aca="false">C167/9.6</f>
        <v>4.74534482758621</v>
      </c>
    </row>
    <row r="168" customFormat="false" ht="12.75" hidden="false" customHeight="false" outlineLevel="0" collapsed="false">
      <c r="A168" s="127" t="n">
        <f aca="false">T168</f>
        <v>41487</v>
      </c>
      <c r="B168" s="128" t="e">
        <f aca="false">U168+PPadd</f>
        <v>#VALUE!</v>
      </c>
      <c r="C168" s="129" t="n">
        <f aca="false">V168+GPadd</f>
        <v>46.2918620689655</v>
      </c>
      <c r="D168" s="130" t="n">
        <v>2.05</v>
      </c>
      <c r="E168" s="131" t="n">
        <f aca="false">X168</f>
        <v>0.07402659016</v>
      </c>
      <c r="F168" s="147"/>
      <c r="G168" s="148"/>
      <c r="H168" s="147"/>
      <c r="I168" s="148"/>
      <c r="L168" s="101" t="n">
        <f aca="false">(A168-Calculation!$C$4)/365.25</f>
        <v>13.3333333333333</v>
      </c>
      <c r="N168" s="134" t="n">
        <f aca="false">A168</f>
        <v>41487</v>
      </c>
      <c r="O168" s="26" t="e">
        <f aca="false">AH168*(1+PvolMult)</f>
        <v>#VALUE!</v>
      </c>
      <c r="P168" s="135" t="n">
        <f aca="false">AI168*(1+GvolMult)</f>
        <v>0.176</v>
      </c>
      <c r="Q168" s="144"/>
      <c r="T168" s="137" t="n">
        <f aca="false">DATE(YEAR(T167),MONTH(T167)+1,1)</f>
        <v>41487</v>
      </c>
      <c r="U168" s="128" t="e">
        <f aca="false">fprice(T168,forward_range)</f>
        <v>#VALUE!</v>
      </c>
      <c r="V168" s="138" t="n">
        <v>46.2918620689655</v>
      </c>
      <c r="W168" s="130" t="n">
        <v>2.05</v>
      </c>
      <c r="X168" s="139" t="n">
        <f aca="false">VLOOKUP(T168,IR!$C$6:$D$365,2)</f>
        <v>0.07402659016</v>
      </c>
      <c r="Y168" s="147"/>
      <c r="Z168" s="148"/>
      <c r="AA168" s="147"/>
      <c r="AB168" s="148"/>
      <c r="AC168" s="141"/>
      <c r="AD168" s="141"/>
      <c r="AE168" s="120" t="n">
        <f aca="false">(T168-Calculation!$C$4)/365.25</f>
        <v>13.3333333333333</v>
      </c>
      <c r="AF168" s="119"/>
      <c r="AG168" s="142" t="n">
        <f aca="false">T168</f>
        <v>41487</v>
      </c>
      <c r="AH168" s="26" t="e">
        <f aca="false">fvol(AG168,volRange)</f>
        <v>#VALUE!</v>
      </c>
      <c r="AI168" s="143" t="n">
        <v>0.176</v>
      </c>
      <c r="AK168" s="26" t="e">
        <f aca="false">fvol(AJ168,volRange)</f>
        <v>#VALUE!</v>
      </c>
      <c r="AL168" s="143" t="n">
        <v>0.176</v>
      </c>
      <c r="AO168" s="128" t="n">
        <v>94</v>
      </c>
      <c r="AP168" s="138" t="e">
        <f aca="false">B168-AO168</f>
        <v>#VALUE!</v>
      </c>
      <c r="AT168" s="97" t="n">
        <f aca="false">C168/9.6</f>
        <v>4.82206896551724</v>
      </c>
    </row>
    <row r="169" customFormat="false" ht="12.75" hidden="false" customHeight="false" outlineLevel="0" collapsed="false">
      <c r="A169" s="127" t="n">
        <f aca="false">T169</f>
        <v>41518</v>
      </c>
      <c r="B169" s="128" t="e">
        <f aca="false">U169+PPadd</f>
        <v>#VALUE!</v>
      </c>
      <c r="C169" s="129" t="n">
        <f aca="false">V169+GPadd</f>
        <v>47.7235862068966</v>
      </c>
      <c r="D169" s="130" t="n">
        <v>2.05</v>
      </c>
      <c r="E169" s="131" t="n">
        <f aca="false">X169</f>
        <v>0.074023268668947</v>
      </c>
      <c r="F169" s="147"/>
      <c r="G169" s="148"/>
      <c r="H169" s="147"/>
      <c r="I169" s="148"/>
      <c r="L169" s="101" t="n">
        <f aca="false">(A169-Calculation!$C$4)/365.25</f>
        <v>13.4182067077344</v>
      </c>
      <c r="N169" s="134" t="n">
        <f aca="false">A169</f>
        <v>41518</v>
      </c>
      <c r="O169" s="26" t="e">
        <f aca="false">AH169*(1+PvolMult)</f>
        <v>#VALUE!</v>
      </c>
      <c r="P169" s="135" t="n">
        <f aca="false">AI169*(1+GvolMult)</f>
        <v>0.176</v>
      </c>
      <c r="Q169" s="144"/>
      <c r="T169" s="137" t="n">
        <f aca="false">DATE(YEAR(T168),MONTH(T168)+1,1)</f>
        <v>41518</v>
      </c>
      <c r="U169" s="128" t="e">
        <f aca="false">fprice(T169,forward_range)</f>
        <v>#VALUE!</v>
      </c>
      <c r="V169" s="138" t="n">
        <v>47.7235862068966</v>
      </c>
      <c r="W169" s="130" t="n">
        <v>2.05</v>
      </c>
      <c r="X169" s="139" t="n">
        <f aca="false">VLOOKUP(T169,IR!$C$6:$D$365,2)</f>
        <v>0.074023268668947</v>
      </c>
      <c r="Y169" s="147"/>
      <c r="Z169" s="148"/>
      <c r="AA169" s="147"/>
      <c r="AB169" s="148"/>
      <c r="AC169" s="141"/>
      <c r="AD169" s="141"/>
      <c r="AE169" s="120" t="n">
        <f aca="false">(T169-Calculation!$C$4)/365.25</f>
        <v>13.4182067077344</v>
      </c>
      <c r="AF169" s="119"/>
      <c r="AG169" s="142" t="n">
        <f aca="false">T169</f>
        <v>41518</v>
      </c>
      <c r="AH169" s="26" t="e">
        <f aca="false">fvol(AG169,volRange)</f>
        <v>#VALUE!</v>
      </c>
      <c r="AI169" s="143" t="n">
        <v>0.176</v>
      </c>
      <c r="AK169" s="26" t="e">
        <f aca="false">fvol(AJ169,volRange)</f>
        <v>#VALUE!</v>
      </c>
      <c r="AL169" s="143" t="n">
        <v>0.176</v>
      </c>
      <c r="AO169" s="128" t="n">
        <v>35.6</v>
      </c>
      <c r="AP169" s="138" t="e">
        <f aca="false">B169-AO169</f>
        <v>#VALUE!</v>
      </c>
      <c r="AT169" s="97" t="n">
        <f aca="false">C169/9.6</f>
        <v>4.97120689655173</v>
      </c>
    </row>
    <row r="170" customFormat="false" ht="12.75" hidden="false" customHeight="false" outlineLevel="0" collapsed="false">
      <c r="A170" s="127" t="n">
        <f aca="false">T170</f>
        <v>41548</v>
      </c>
      <c r="B170" s="128" t="e">
        <f aca="false">U170+PPadd</f>
        <v>#VALUE!</v>
      </c>
      <c r="C170" s="129" t="n">
        <f aca="false">V170+GPadd</f>
        <v>48.6554482758621</v>
      </c>
      <c r="D170" s="130" t="n">
        <v>2.05</v>
      </c>
      <c r="E170" s="131" t="n">
        <f aca="false">X170</f>
        <v>0.074020054322776</v>
      </c>
      <c r="F170" s="147"/>
      <c r="G170" s="148"/>
      <c r="H170" s="147"/>
      <c r="I170" s="148"/>
      <c r="L170" s="101" t="n">
        <f aca="false">(A170-Calculation!$C$4)/365.25</f>
        <v>13.5003422313484</v>
      </c>
      <c r="N170" s="134" t="n">
        <f aca="false">A170</f>
        <v>41548</v>
      </c>
      <c r="O170" s="26" t="e">
        <f aca="false">AH170*(1+PvolMult)</f>
        <v>#VALUE!</v>
      </c>
      <c r="P170" s="135" t="n">
        <f aca="false">AI170*(1+GvolMult)</f>
        <v>0.176</v>
      </c>
      <c r="Q170" s="144"/>
      <c r="T170" s="137" t="n">
        <f aca="false">DATE(YEAR(T169),MONTH(T169)+1,1)</f>
        <v>41548</v>
      </c>
      <c r="U170" s="128" t="e">
        <f aca="false">fprice(T170,forward_range)</f>
        <v>#VALUE!</v>
      </c>
      <c r="V170" s="138" t="n">
        <v>48.6554482758621</v>
      </c>
      <c r="W170" s="130" t="n">
        <v>2.05</v>
      </c>
      <c r="X170" s="139" t="n">
        <f aca="false">VLOOKUP(T170,IR!$C$6:$D$365,2)</f>
        <v>0.074020054322776</v>
      </c>
      <c r="Y170" s="147"/>
      <c r="Z170" s="148"/>
      <c r="AA170" s="147"/>
      <c r="AB170" s="148"/>
      <c r="AC170" s="141"/>
      <c r="AD170" s="141"/>
      <c r="AE170" s="120" t="n">
        <f aca="false">(T170-Calculation!$C$4)/365.25</f>
        <v>13.5003422313484</v>
      </c>
      <c r="AF170" s="119"/>
      <c r="AG170" s="142" t="n">
        <f aca="false">T170</f>
        <v>41548</v>
      </c>
      <c r="AH170" s="26" t="e">
        <f aca="false">fvol(AG170,volRange)</f>
        <v>#VALUE!</v>
      </c>
      <c r="AI170" s="143" t="n">
        <v>0.176</v>
      </c>
      <c r="AK170" s="26" t="e">
        <f aca="false">fvol(AJ170,volRange)</f>
        <v>#VALUE!</v>
      </c>
      <c r="AL170" s="143" t="n">
        <v>0.176</v>
      </c>
      <c r="AO170" s="128" t="n">
        <v>27.1</v>
      </c>
      <c r="AP170" s="138" t="e">
        <f aca="false">B170-AO170</f>
        <v>#VALUE!</v>
      </c>
      <c r="AT170" s="97" t="n">
        <f aca="false">C170/9.6</f>
        <v>5.06827586206897</v>
      </c>
    </row>
    <row r="171" customFormat="false" ht="12.75" hidden="false" customHeight="false" outlineLevel="0" collapsed="false">
      <c r="A171" s="127" t="n">
        <f aca="false">T171</f>
        <v>41579</v>
      </c>
      <c r="B171" s="128" t="e">
        <f aca="false">U171+PPadd</f>
        <v>#VALUE!</v>
      </c>
      <c r="C171" s="129" t="n">
        <f aca="false">V171+GPadd</f>
        <v>48.5710344827586</v>
      </c>
      <c r="D171" s="130" t="n">
        <v>2.05</v>
      </c>
      <c r="E171" s="131" t="n">
        <f aca="false">X171</f>
        <v>0.074016732831735</v>
      </c>
      <c r="F171" s="147"/>
      <c r="G171" s="148"/>
      <c r="H171" s="147"/>
      <c r="I171" s="148"/>
      <c r="L171" s="101" t="n">
        <f aca="false">(A171-Calculation!$C$4)/365.25</f>
        <v>13.5852156057495</v>
      </c>
      <c r="N171" s="134" t="n">
        <f aca="false">A171</f>
        <v>41579</v>
      </c>
      <c r="O171" s="26" t="e">
        <f aca="false">AH171*(1+PvolMult)</f>
        <v>#VALUE!</v>
      </c>
      <c r="P171" s="135" t="n">
        <f aca="false">AI171*(1+GvolMult)</f>
        <v>0.176</v>
      </c>
      <c r="Q171" s="144"/>
      <c r="T171" s="137" t="n">
        <f aca="false">DATE(YEAR(T170),MONTH(T170)+1,1)</f>
        <v>41579</v>
      </c>
      <c r="U171" s="128" t="e">
        <f aca="false">fprice(T171,forward_range)</f>
        <v>#VALUE!</v>
      </c>
      <c r="V171" s="138" t="n">
        <v>48.5710344827586</v>
      </c>
      <c r="W171" s="130" t="n">
        <v>2.05</v>
      </c>
      <c r="X171" s="139" t="n">
        <f aca="false">VLOOKUP(T171,IR!$C$6:$D$365,2)</f>
        <v>0.074016732831735</v>
      </c>
      <c r="Y171" s="147"/>
      <c r="Z171" s="148"/>
      <c r="AA171" s="147"/>
      <c r="AB171" s="148"/>
      <c r="AC171" s="141"/>
      <c r="AD171" s="141"/>
      <c r="AE171" s="120" t="n">
        <f aca="false">(T171-Calculation!$C$4)/365.25</f>
        <v>13.5852156057495</v>
      </c>
      <c r="AF171" s="119"/>
      <c r="AG171" s="142" t="n">
        <f aca="false">T171</f>
        <v>41579</v>
      </c>
      <c r="AH171" s="26" t="e">
        <f aca="false">fvol(AG171,volRange)</f>
        <v>#VALUE!</v>
      </c>
      <c r="AI171" s="143" t="n">
        <v>0.176</v>
      </c>
      <c r="AK171" s="26" t="e">
        <f aca="false">fvol(AJ171,volRange)</f>
        <v>#VALUE!</v>
      </c>
      <c r="AL171" s="143" t="n">
        <v>0.176</v>
      </c>
      <c r="AO171" s="128" t="n">
        <v>27.35</v>
      </c>
      <c r="AP171" s="138" t="e">
        <f aca="false">B171-AO171</f>
        <v>#VALUE!</v>
      </c>
      <c r="AT171" s="97" t="n">
        <f aca="false">C171/9.6</f>
        <v>5.05948275862069</v>
      </c>
    </row>
    <row r="172" customFormat="false" ht="12.75" hidden="false" customHeight="false" outlineLevel="0" collapsed="false">
      <c r="A172" s="127" t="n">
        <f aca="false">T172</f>
        <v>41609</v>
      </c>
      <c r="B172" s="128" t="e">
        <f aca="false">U172+PPadd</f>
        <v>#VALUE!</v>
      </c>
      <c r="C172" s="129" t="n">
        <f aca="false">V172+GPadd</f>
        <v>49.1420689655173</v>
      </c>
      <c r="D172" s="130" t="n">
        <v>2.05</v>
      </c>
      <c r="E172" s="131" t="n">
        <f aca="false">X172</f>
        <v>0.07401351848557</v>
      </c>
      <c r="F172" s="147"/>
      <c r="G172" s="148"/>
      <c r="H172" s="147"/>
      <c r="I172" s="148"/>
      <c r="L172" s="101" t="n">
        <f aca="false">(A172-Calculation!$C$4)/365.25</f>
        <v>13.6673511293635</v>
      </c>
      <c r="N172" s="134" t="n">
        <f aca="false">A172</f>
        <v>41609</v>
      </c>
      <c r="O172" s="26" t="e">
        <f aca="false">AH172*(1+PvolMult)</f>
        <v>#VALUE!</v>
      </c>
      <c r="P172" s="135" t="n">
        <f aca="false">AI172*(1+GvolMult)</f>
        <v>0.176</v>
      </c>
      <c r="Q172" s="144"/>
      <c r="T172" s="137" t="n">
        <f aca="false">DATE(YEAR(T171),MONTH(T171)+1,1)</f>
        <v>41609</v>
      </c>
      <c r="U172" s="128" t="e">
        <f aca="false">fprice(T172,forward_range)</f>
        <v>#VALUE!</v>
      </c>
      <c r="V172" s="138" t="n">
        <v>49.1420689655173</v>
      </c>
      <c r="W172" s="130" t="n">
        <v>2.05</v>
      </c>
      <c r="X172" s="139" t="n">
        <f aca="false">VLOOKUP(T172,IR!$C$6:$D$365,2)</f>
        <v>0.07401351848557</v>
      </c>
      <c r="Y172" s="147"/>
      <c r="Z172" s="148"/>
      <c r="AA172" s="147"/>
      <c r="AB172" s="148"/>
      <c r="AC172" s="141"/>
      <c r="AD172" s="141"/>
      <c r="AE172" s="120" t="n">
        <f aca="false">(T172-Calculation!$C$4)/365.25</f>
        <v>13.6673511293635</v>
      </c>
      <c r="AF172" s="119"/>
      <c r="AG172" s="142" t="n">
        <f aca="false">T172</f>
        <v>41609</v>
      </c>
      <c r="AH172" s="26" t="e">
        <f aca="false">fvol(AG172,volRange)</f>
        <v>#VALUE!</v>
      </c>
      <c r="AI172" s="143" t="n">
        <v>0.176</v>
      </c>
      <c r="AK172" s="26" t="e">
        <f aca="false">fvol(AJ172,volRange)</f>
        <v>#VALUE!</v>
      </c>
      <c r="AL172" s="143" t="n">
        <v>0.176</v>
      </c>
      <c r="AO172" s="128" t="n">
        <v>28.35</v>
      </c>
      <c r="AP172" s="138" t="e">
        <f aca="false">B172-AO172</f>
        <v>#VALUE!</v>
      </c>
      <c r="AT172" s="97" t="n">
        <f aca="false">C172/9.6</f>
        <v>5.11896551724138</v>
      </c>
    </row>
    <row r="173" customFormat="false" ht="12.75" hidden="false" customHeight="false" outlineLevel="0" collapsed="false">
      <c r="A173" s="127" t="n">
        <f aca="false">T173</f>
        <v>41640</v>
      </c>
      <c r="B173" s="128" t="e">
        <f aca="false">U173+PPadd</f>
        <v>#VALUE!</v>
      </c>
      <c r="C173" s="129" t="n">
        <f aca="false">V173+GPadd</f>
        <v>48.4667586206897</v>
      </c>
      <c r="D173" s="130" t="n">
        <v>2.05</v>
      </c>
      <c r="E173" s="131" t="n">
        <f aca="false">X173</f>
        <v>0.074010196994536</v>
      </c>
      <c r="F173" s="147"/>
      <c r="G173" s="148"/>
      <c r="H173" s="147"/>
      <c r="I173" s="148"/>
      <c r="L173" s="101" t="n">
        <f aca="false">(A173-Calculation!$C$4)/365.25</f>
        <v>13.7522245037645</v>
      </c>
      <c r="N173" s="134" t="n">
        <f aca="false">A173</f>
        <v>41640</v>
      </c>
      <c r="O173" s="26" t="e">
        <f aca="false">AH173*(1+PvolMult)</f>
        <v>#VALUE!</v>
      </c>
      <c r="P173" s="135" t="n">
        <f aca="false">AI173*(1+GvolMult)</f>
        <v>0.176</v>
      </c>
      <c r="Q173" s="144"/>
      <c r="T173" s="137" t="n">
        <f aca="false">DATE(YEAR(T172),MONTH(T172)+1,1)</f>
        <v>41640</v>
      </c>
      <c r="U173" s="128" t="e">
        <f aca="false">fprice(T173,forward_range)</f>
        <v>#VALUE!</v>
      </c>
      <c r="V173" s="138" t="n">
        <v>48.4667586206897</v>
      </c>
      <c r="W173" s="130" t="n">
        <v>2.05</v>
      </c>
      <c r="X173" s="139" t="n">
        <f aca="false">VLOOKUP(T173,IR!$C$6:$D$365,2)</f>
        <v>0.074010196994536</v>
      </c>
      <c r="Y173" s="147"/>
      <c r="Z173" s="148"/>
      <c r="AA173" s="147"/>
      <c r="AB173" s="148"/>
      <c r="AC173" s="141"/>
      <c r="AD173" s="141"/>
      <c r="AE173" s="120" t="n">
        <f aca="false">(T173-Calculation!$C$4)/365.25</f>
        <v>13.7522245037645</v>
      </c>
      <c r="AF173" s="119"/>
      <c r="AG173" s="142" t="n">
        <f aca="false">T173</f>
        <v>41640</v>
      </c>
      <c r="AH173" s="26" t="e">
        <f aca="false">fvol(AG173,volRange)</f>
        <v>#VALUE!</v>
      </c>
      <c r="AI173" s="143" t="n">
        <v>0.176</v>
      </c>
      <c r="AK173" s="26" t="e">
        <f aca="false">fvol(AJ173,volRange)</f>
        <v>#VALUE!</v>
      </c>
      <c r="AL173" s="143" t="n">
        <v>0.176</v>
      </c>
      <c r="AO173" s="128" t="n">
        <v>35.05</v>
      </c>
      <c r="AP173" s="138" t="e">
        <f aca="false">B173-AO173</f>
        <v>#VALUE!</v>
      </c>
      <c r="AT173" s="97" t="n">
        <f aca="false">C173/9.6</f>
        <v>5.04862068965517</v>
      </c>
    </row>
    <row r="174" customFormat="false" ht="12.75" hidden="false" customHeight="false" outlineLevel="0" collapsed="false">
      <c r="A174" s="127" t="n">
        <f aca="false">T174</f>
        <v>41671</v>
      </c>
      <c r="B174" s="128" t="e">
        <f aca="false">U174+PPadd</f>
        <v>#VALUE!</v>
      </c>
      <c r="C174" s="129" t="n">
        <f aca="false">V174+GPadd</f>
        <v>47.3412413793104</v>
      </c>
      <c r="D174" s="130" t="n">
        <v>2.05</v>
      </c>
      <c r="E174" s="131" t="n">
        <f aca="false">X174</f>
        <v>0.074006875503507</v>
      </c>
      <c r="F174" s="147"/>
      <c r="G174" s="148"/>
      <c r="H174" s="147"/>
      <c r="I174" s="148"/>
      <c r="L174" s="101" t="n">
        <f aca="false">(A174-Calculation!$C$4)/365.25</f>
        <v>13.8370978781656</v>
      </c>
      <c r="N174" s="134" t="n">
        <f aca="false">A174</f>
        <v>41671</v>
      </c>
      <c r="O174" s="26" t="e">
        <f aca="false">AH174*(1+PvolMult)</f>
        <v>#VALUE!</v>
      </c>
      <c r="P174" s="135" t="n">
        <f aca="false">AI174*(1+GvolMult)</f>
        <v>0.176</v>
      </c>
      <c r="Q174" s="144"/>
      <c r="T174" s="137" t="n">
        <f aca="false">DATE(YEAR(T173),MONTH(T173)+1,1)</f>
        <v>41671</v>
      </c>
      <c r="U174" s="128" t="e">
        <f aca="false">fprice(T174,forward_range)</f>
        <v>#VALUE!</v>
      </c>
      <c r="V174" s="138" t="n">
        <v>47.3412413793104</v>
      </c>
      <c r="W174" s="130" t="n">
        <v>2.05</v>
      </c>
      <c r="X174" s="139" t="n">
        <f aca="false">VLOOKUP(T174,IR!$C$6:$D$365,2)</f>
        <v>0.074006875503507</v>
      </c>
      <c r="Y174" s="147"/>
      <c r="Z174" s="148"/>
      <c r="AA174" s="147"/>
      <c r="AB174" s="148"/>
      <c r="AC174" s="141"/>
      <c r="AD174" s="141"/>
      <c r="AE174" s="120" t="n">
        <f aca="false">(T174-Calculation!$C$4)/365.25</f>
        <v>13.8370978781656</v>
      </c>
      <c r="AF174" s="119"/>
      <c r="AG174" s="142" t="n">
        <f aca="false">T174</f>
        <v>41671</v>
      </c>
      <c r="AH174" s="26" t="e">
        <f aca="false">fvol(AG174,volRange)</f>
        <v>#VALUE!</v>
      </c>
      <c r="AI174" s="143" t="n">
        <v>0.176</v>
      </c>
      <c r="AK174" s="26" t="e">
        <f aca="false">fvol(AJ174,volRange)</f>
        <v>#VALUE!</v>
      </c>
      <c r="AL174" s="143" t="n">
        <v>0.176</v>
      </c>
      <c r="AO174" s="128" t="n">
        <v>35.05</v>
      </c>
      <c r="AP174" s="138" t="e">
        <f aca="false">B174-AO174</f>
        <v>#VALUE!</v>
      </c>
      <c r="AT174" s="97" t="n">
        <f aca="false">C174/9.6</f>
        <v>4.93137931034483</v>
      </c>
    </row>
    <row r="175" customFormat="false" ht="12.75" hidden="false" customHeight="false" outlineLevel="0" collapsed="false">
      <c r="A175" s="127" t="n">
        <f aca="false">T175</f>
        <v>41699</v>
      </c>
      <c r="B175" s="128" t="e">
        <f aca="false">U175+PPadd</f>
        <v>#VALUE!</v>
      </c>
      <c r="C175" s="129" t="n">
        <f aca="false">V175+GPadd</f>
        <v>46.32</v>
      </c>
      <c r="D175" s="130" t="n">
        <v>2.05</v>
      </c>
      <c r="E175" s="131" t="n">
        <f aca="false">X175</f>
        <v>0.074003875447096</v>
      </c>
      <c r="F175" s="147"/>
      <c r="G175" s="148"/>
      <c r="H175" s="147"/>
      <c r="I175" s="148"/>
      <c r="L175" s="101" t="n">
        <f aca="false">(A175-Calculation!$C$4)/365.25</f>
        <v>13.9137577002053</v>
      </c>
      <c r="N175" s="134" t="n">
        <f aca="false">A175</f>
        <v>41699</v>
      </c>
      <c r="O175" s="26" t="e">
        <f aca="false">AH175*(1+PvolMult)</f>
        <v>#VALUE!</v>
      </c>
      <c r="P175" s="135" t="n">
        <f aca="false">AI175*(1+GvolMult)</f>
        <v>0.176</v>
      </c>
      <c r="Q175" s="144"/>
      <c r="T175" s="137" t="n">
        <f aca="false">DATE(YEAR(T174),MONTH(T174)+1,1)</f>
        <v>41699</v>
      </c>
      <c r="U175" s="128" t="e">
        <f aca="false">fprice(T175,forward_range)</f>
        <v>#VALUE!</v>
      </c>
      <c r="V175" s="138" t="n">
        <v>46.32</v>
      </c>
      <c r="W175" s="130" t="n">
        <v>2.05</v>
      </c>
      <c r="X175" s="139" t="n">
        <f aca="false">VLOOKUP(T175,IR!$C$6:$D$365,2)</f>
        <v>0.074003875447096</v>
      </c>
      <c r="Y175" s="147"/>
      <c r="Z175" s="148"/>
      <c r="AA175" s="147"/>
      <c r="AB175" s="148"/>
      <c r="AC175" s="141"/>
      <c r="AD175" s="141"/>
      <c r="AE175" s="120" t="n">
        <f aca="false">(T175-Calculation!$C$4)/365.25</f>
        <v>13.9137577002053</v>
      </c>
      <c r="AF175" s="119"/>
      <c r="AG175" s="142" t="n">
        <f aca="false">T175</f>
        <v>41699</v>
      </c>
      <c r="AH175" s="26" t="e">
        <f aca="false">fvol(AG175,volRange)</f>
        <v>#VALUE!</v>
      </c>
      <c r="AI175" s="143" t="n">
        <v>0.176</v>
      </c>
      <c r="AK175" s="26" t="e">
        <f aca="false">fvol(AJ175,volRange)</f>
        <v>#VALUE!</v>
      </c>
      <c r="AL175" s="143" t="n">
        <v>0.176</v>
      </c>
      <c r="AO175" s="128" t="n">
        <v>27.275</v>
      </c>
      <c r="AP175" s="138" t="e">
        <f aca="false">B175-AO175</f>
        <v>#VALUE!</v>
      </c>
      <c r="AT175" s="97" t="n">
        <f aca="false">C175/9.6</f>
        <v>4.825</v>
      </c>
    </row>
    <row r="176" customFormat="false" ht="12.75" hidden="false" customHeight="false" outlineLevel="0" collapsed="false">
      <c r="A176" s="127" t="n">
        <f aca="false">T176</f>
        <v>41730</v>
      </c>
      <c r="B176" s="128" t="e">
        <f aca="false">U176+PPadd</f>
        <v>#VALUE!</v>
      </c>
      <c r="C176" s="129" t="n">
        <f aca="false">V176+GPadd</f>
        <v>45.3881379310345</v>
      </c>
      <c r="D176" s="130" t="n">
        <v>2.05</v>
      </c>
      <c r="E176" s="131" t="n">
        <f aca="false">X176</f>
        <v>0.074000553956073</v>
      </c>
      <c r="F176" s="147"/>
      <c r="G176" s="148"/>
      <c r="H176" s="147"/>
      <c r="I176" s="148"/>
      <c r="L176" s="101" t="n">
        <f aca="false">(A176-Calculation!$C$4)/365.25</f>
        <v>13.9986310746064</v>
      </c>
      <c r="N176" s="134" t="n">
        <f aca="false">A176</f>
        <v>41730</v>
      </c>
      <c r="O176" s="26" t="e">
        <f aca="false">AH176*(1+PvolMult)</f>
        <v>#VALUE!</v>
      </c>
      <c r="P176" s="135" t="n">
        <f aca="false">AI176*(1+GvolMult)</f>
        <v>0.176</v>
      </c>
      <c r="Q176" s="144"/>
      <c r="T176" s="137" t="n">
        <f aca="false">DATE(YEAR(T175),MONTH(T175)+1,1)</f>
        <v>41730</v>
      </c>
      <c r="U176" s="128" t="e">
        <f aca="false">fprice(T176,forward_range)</f>
        <v>#VALUE!</v>
      </c>
      <c r="V176" s="138" t="n">
        <v>45.3881379310345</v>
      </c>
      <c r="W176" s="130" t="n">
        <v>2.05</v>
      </c>
      <c r="X176" s="139" t="n">
        <f aca="false">VLOOKUP(T176,IR!$C$6:$D$365,2)</f>
        <v>0.074000553956073</v>
      </c>
      <c r="Y176" s="147"/>
      <c r="Z176" s="148"/>
      <c r="AA176" s="147"/>
      <c r="AB176" s="148"/>
      <c r="AC176" s="141"/>
      <c r="AD176" s="141"/>
      <c r="AE176" s="120" t="n">
        <f aca="false">(T176-Calculation!$C$4)/365.25</f>
        <v>13.9986310746064</v>
      </c>
      <c r="AF176" s="119"/>
      <c r="AG176" s="142" t="n">
        <f aca="false">T176</f>
        <v>41730</v>
      </c>
      <c r="AH176" s="26" t="e">
        <f aca="false">fvol(AG176,volRange)</f>
        <v>#VALUE!</v>
      </c>
      <c r="AI176" s="143" t="n">
        <v>0.176</v>
      </c>
      <c r="AK176" s="26" t="e">
        <f aca="false">fvol(AJ176,volRange)</f>
        <v>#VALUE!</v>
      </c>
      <c r="AL176" s="143" t="n">
        <v>0.176</v>
      </c>
      <c r="AO176" s="128" t="n">
        <v>27.5</v>
      </c>
      <c r="AP176" s="138" t="e">
        <f aca="false">B176-AO176</f>
        <v>#VALUE!</v>
      </c>
      <c r="AT176" s="97" t="n">
        <f aca="false">C176/9.6</f>
        <v>4.72793103448276</v>
      </c>
    </row>
    <row r="177" customFormat="false" ht="12.75" hidden="false" customHeight="false" outlineLevel="0" collapsed="false">
      <c r="A177" s="127" t="n">
        <f aca="false">T177</f>
        <v>41760</v>
      </c>
      <c r="B177" s="128" t="e">
        <f aca="false">U177+PPadd</f>
        <v>#VALUE!</v>
      </c>
      <c r="C177" s="129" t="n">
        <f aca="false">V177+GPadd</f>
        <v>44.7343448275862</v>
      </c>
      <c r="D177" s="130" t="n">
        <v>2.05</v>
      </c>
      <c r="E177" s="131" t="n">
        <f aca="false">X177</f>
        <v>0.073997339609925</v>
      </c>
      <c r="F177" s="147"/>
      <c r="G177" s="148"/>
      <c r="H177" s="147"/>
      <c r="I177" s="148"/>
      <c r="L177" s="101" t="n">
        <f aca="false">(A177-Calculation!$C$4)/365.25</f>
        <v>14.0807665982204</v>
      </c>
      <c r="N177" s="134" t="n">
        <f aca="false">A177</f>
        <v>41760</v>
      </c>
      <c r="O177" s="26" t="e">
        <f aca="false">AH177*(1+PvolMult)</f>
        <v>#VALUE!</v>
      </c>
      <c r="P177" s="135" t="n">
        <f aca="false">AI177*(1+GvolMult)</f>
        <v>0.176</v>
      </c>
      <c r="Q177" s="144"/>
      <c r="T177" s="137" t="n">
        <f aca="false">DATE(YEAR(T176),MONTH(T176)+1,1)</f>
        <v>41760</v>
      </c>
      <c r="U177" s="128" t="e">
        <f aca="false">fprice(T177,forward_range)</f>
        <v>#VALUE!</v>
      </c>
      <c r="V177" s="138" t="n">
        <v>44.7343448275862</v>
      </c>
      <c r="W177" s="130" t="n">
        <v>2.05</v>
      </c>
      <c r="X177" s="139" t="n">
        <f aca="false">VLOOKUP(T177,IR!$C$6:$D$365,2)</f>
        <v>0.073997339609925</v>
      </c>
      <c r="Y177" s="147"/>
      <c r="Z177" s="148"/>
      <c r="AA177" s="147"/>
      <c r="AB177" s="148"/>
      <c r="AC177" s="141"/>
      <c r="AD177" s="141"/>
      <c r="AE177" s="120" t="n">
        <f aca="false">(T177-Calculation!$C$4)/365.25</f>
        <v>14.0807665982204</v>
      </c>
      <c r="AF177" s="119"/>
      <c r="AG177" s="142" t="n">
        <f aca="false">T177</f>
        <v>41760</v>
      </c>
      <c r="AH177" s="26" t="e">
        <f aca="false">fvol(AG177,volRange)</f>
        <v>#VALUE!</v>
      </c>
      <c r="AI177" s="143" t="n">
        <v>0.176</v>
      </c>
      <c r="AK177" s="26" t="e">
        <f aca="false">fvol(AJ177,volRange)</f>
        <v>#VALUE!</v>
      </c>
      <c r="AL177" s="143" t="n">
        <v>0.176</v>
      </c>
      <c r="AO177" s="128" t="n">
        <v>35.3</v>
      </c>
      <c r="AP177" s="138" t="e">
        <f aca="false">B177-AO177</f>
        <v>#VALUE!</v>
      </c>
      <c r="AT177" s="97" t="n">
        <f aca="false">C177/9.6</f>
        <v>4.6598275862069</v>
      </c>
    </row>
    <row r="178" customFormat="false" ht="12.75" hidden="false" customHeight="false" outlineLevel="0" collapsed="false">
      <c r="A178" s="127" t="n">
        <f aca="false">T178</f>
        <v>41791</v>
      </c>
      <c r="B178" s="128" t="e">
        <f aca="false">U178+PPadd</f>
        <v>#VALUE!</v>
      </c>
      <c r="C178" s="129" t="n">
        <f aca="false">V178+GPadd</f>
        <v>44.936275862069</v>
      </c>
      <c r="D178" s="130" t="n">
        <v>2.05</v>
      </c>
      <c r="E178" s="131" t="n">
        <f aca="false">X178</f>
        <v>0.073994018118909</v>
      </c>
      <c r="F178" s="147"/>
      <c r="G178" s="148"/>
      <c r="H178" s="147"/>
      <c r="I178" s="148"/>
      <c r="L178" s="101" t="n">
        <f aca="false">(A178-Calculation!$C$4)/365.25</f>
        <v>14.1656399726215</v>
      </c>
      <c r="N178" s="134" t="n">
        <f aca="false">A178</f>
        <v>41791</v>
      </c>
      <c r="O178" s="26" t="e">
        <f aca="false">AH178*(1+PvolMult)</f>
        <v>#VALUE!</v>
      </c>
      <c r="P178" s="135" t="n">
        <f aca="false">AI178*(1+GvolMult)</f>
        <v>0.176</v>
      </c>
      <c r="Q178" s="144"/>
      <c r="T178" s="137" t="n">
        <f aca="false">DATE(YEAR(T177),MONTH(T177)+1,1)</f>
        <v>41791</v>
      </c>
      <c r="U178" s="128" t="e">
        <f aca="false">fprice(T178,forward_range)</f>
        <v>#VALUE!</v>
      </c>
      <c r="V178" s="138" t="n">
        <v>44.936275862069</v>
      </c>
      <c r="W178" s="130" t="n">
        <v>2.05</v>
      </c>
      <c r="X178" s="139" t="n">
        <f aca="false">VLOOKUP(T178,IR!$C$6:$D$365,2)</f>
        <v>0.073994018118909</v>
      </c>
      <c r="Y178" s="147"/>
      <c r="Z178" s="148"/>
      <c r="AA178" s="147"/>
      <c r="AB178" s="148"/>
      <c r="AC178" s="141"/>
      <c r="AD178" s="141"/>
      <c r="AE178" s="120" t="n">
        <f aca="false">(T178-Calculation!$C$4)/365.25</f>
        <v>14.1656399726215</v>
      </c>
      <c r="AF178" s="119"/>
      <c r="AG178" s="142" t="n">
        <f aca="false">T178</f>
        <v>41791</v>
      </c>
      <c r="AH178" s="26" t="e">
        <f aca="false">fvol(AG178,volRange)</f>
        <v>#VALUE!</v>
      </c>
      <c r="AI178" s="143" t="n">
        <v>0.176</v>
      </c>
      <c r="AK178" s="26" t="e">
        <f aca="false">fvol(AJ178,volRange)</f>
        <v>#VALUE!</v>
      </c>
      <c r="AL178" s="143" t="n">
        <v>0.176</v>
      </c>
      <c r="AO178" s="128" t="n">
        <v>61.125</v>
      </c>
      <c r="AP178" s="138" t="e">
        <f aca="false">B178-AO178</f>
        <v>#VALUE!</v>
      </c>
      <c r="AT178" s="97" t="n">
        <f aca="false">C178/9.6</f>
        <v>4.68086206896552</v>
      </c>
    </row>
    <row r="179" customFormat="false" ht="12.75" hidden="false" customHeight="false" outlineLevel="0" collapsed="false">
      <c r="A179" s="127" t="n">
        <f aca="false">T179</f>
        <v>41821</v>
      </c>
      <c r="B179" s="128" t="e">
        <f aca="false">U179+PPadd</f>
        <v>#VALUE!</v>
      </c>
      <c r="C179" s="129" t="n">
        <f aca="false">V179+GPadd</f>
        <v>45.5553103448276</v>
      </c>
      <c r="D179" s="130" t="n">
        <v>2.05</v>
      </c>
      <c r="E179" s="131" t="n">
        <f aca="false">X179</f>
        <v>0.073990803772768</v>
      </c>
      <c r="F179" s="147"/>
      <c r="G179" s="148"/>
      <c r="H179" s="147"/>
      <c r="I179" s="148"/>
      <c r="L179" s="101" t="n">
        <f aca="false">(A179-Calculation!$C$4)/365.25</f>
        <v>14.2477754962355</v>
      </c>
      <c r="N179" s="134" t="n">
        <f aca="false">A179</f>
        <v>41821</v>
      </c>
      <c r="O179" s="26" t="e">
        <f aca="false">AH179*(1+PvolMult)</f>
        <v>#VALUE!</v>
      </c>
      <c r="P179" s="135" t="n">
        <f aca="false">AI179*(1+GvolMult)</f>
        <v>0.176</v>
      </c>
      <c r="Q179" s="144"/>
      <c r="T179" s="137" t="n">
        <f aca="false">DATE(YEAR(T178),MONTH(T178)+1,1)</f>
        <v>41821</v>
      </c>
      <c r="U179" s="128" t="e">
        <f aca="false">fprice(T179,forward_range)</f>
        <v>#VALUE!</v>
      </c>
      <c r="V179" s="138" t="n">
        <v>45.5553103448276</v>
      </c>
      <c r="W179" s="130" t="n">
        <v>2.05</v>
      </c>
      <c r="X179" s="139" t="n">
        <f aca="false">VLOOKUP(T179,IR!$C$6:$D$365,2)</f>
        <v>0.073990803772768</v>
      </c>
      <c r="Y179" s="147"/>
      <c r="Z179" s="148"/>
      <c r="AA179" s="147"/>
      <c r="AB179" s="148"/>
      <c r="AC179" s="141"/>
      <c r="AD179" s="141"/>
      <c r="AE179" s="120" t="n">
        <f aca="false">(T179-Calculation!$C$4)/365.25</f>
        <v>14.2477754962355</v>
      </c>
      <c r="AF179" s="119"/>
      <c r="AG179" s="142" t="n">
        <f aca="false">T179</f>
        <v>41821</v>
      </c>
      <c r="AH179" s="26" t="e">
        <f aca="false">fvol(AG179,volRange)</f>
        <v>#VALUE!</v>
      </c>
      <c r="AI179" s="143" t="n">
        <v>0.176</v>
      </c>
      <c r="AK179" s="26" t="e">
        <f aca="false">fvol(AJ179,volRange)</f>
        <v>#VALUE!</v>
      </c>
      <c r="AL179" s="143" t="n">
        <v>0.176</v>
      </c>
      <c r="AO179" s="128" t="n">
        <v>108.5</v>
      </c>
      <c r="AP179" s="138" t="e">
        <f aca="false">B179-AO179</f>
        <v>#VALUE!</v>
      </c>
      <c r="AT179" s="97" t="n">
        <f aca="false">C179/9.6</f>
        <v>4.74534482758621</v>
      </c>
    </row>
    <row r="180" customFormat="false" ht="12.75" hidden="false" customHeight="false" outlineLevel="0" collapsed="false">
      <c r="A180" s="127" t="n">
        <f aca="false">T180</f>
        <v>41852</v>
      </c>
      <c r="B180" s="128" t="e">
        <f aca="false">U180+PPadd</f>
        <v>#VALUE!</v>
      </c>
      <c r="C180" s="129" t="n">
        <f aca="false">V180+GPadd</f>
        <v>46.2918620689655</v>
      </c>
      <c r="D180" s="130" t="n">
        <v>2.05</v>
      </c>
      <c r="E180" s="131" t="n">
        <f aca="false">X180</f>
        <v>0.07398748228176</v>
      </c>
      <c r="F180" s="147"/>
      <c r="G180" s="148"/>
      <c r="H180" s="147"/>
      <c r="I180" s="148"/>
      <c r="L180" s="101" t="n">
        <f aca="false">(A180-Calculation!$C$4)/365.25</f>
        <v>14.3326488706366</v>
      </c>
      <c r="N180" s="134" t="n">
        <f aca="false">A180</f>
        <v>41852</v>
      </c>
      <c r="O180" s="26" t="e">
        <f aca="false">AH180*(1+PvolMult)</f>
        <v>#VALUE!</v>
      </c>
      <c r="P180" s="135" t="n">
        <f aca="false">AI180*(1+GvolMult)</f>
        <v>0.176</v>
      </c>
      <c r="Q180" s="144"/>
      <c r="T180" s="137" t="n">
        <f aca="false">DATE(YEAR(T179),MONTH(T179)+1,1)</f>
        <v>41852</v>
      </c>
      <c r="U180" s="128" t="e">
        <f aca="false">fprice(T180,forward_range)</f>
        <v>#VALUE!</v>
      </c>
      <c r="V180" s="138" t="n">
        <v>46.2918620689655</v>
      </c>
      <c r="W180" s="130" t="n">
        <v>2.05</v>
      </c>
      <c r="X180" s="139" t="n">
        <f aca="false">VLOOKUP(T180,IR!$C$6:$D$365,2)</f>
        <v>0.07398748228176</v>
      </c>
      <c r="Y180" s="147"/>
      <c r="Z180" s="148"/>
      <c r="AA180" s="147"/>
      <c r="AB180" s="148"/>
      <c r="AC180" s="141"/>
      <c r="AD180" s="141"/>
      <c r="AE180" s="120" t="n">
        <f aca="false">(T180-Calculation!$C$4)/365.25</f>
        <v>14.3326488706366</v>
      </c>
      <c r="AF180" s="119"/>
      <c r="AG180" s="142" t="n">
        <f aca="false">T180</f>
        <v>41852</v>
      </c>
      <c r="AH180" s="26" t="e">
        <f aca="false">fvol(AG180,volRange)</f>
        <v>#VALUE!</v>
      </c>
      <c r="AI180" s="143" t="n">
        <v>0.176</v>
      </c>
      <c r="AK180" s="26" t="e">
        <f aca="false">fvol(AJ180,volRange)</f>
        <v>#VALUE!</v>
      </c>
      <c r="AL180" s="143" t="n">
        <v>0.176</v>
      </c>
      <c r="AO180" s="128" t="n">
        <v>96</v>
      </c>
      <c r="AP180" s="138" t="e">
        <f aca="false">B180-AO180</f>
        <v>#VALUE!</v>
      </c>
      <c r="AT180" s="97" t="n">
        <f aca="false">C180/9.6</f>
        <v>4.82206896551724</v>
      </c>
    </row>
    <row r="181" customFormat="false" ht="12.75" hidden="false" customHeight="false" outlineLevel="0" collapsed="false">
      <c r="A181" s="127" t="n">
        <f aca="false">T181</f>
        <v>41883</v>
      </c>
      <c r="B181" s="128" t="e">
        <f aca="false">U181+PPadd</f>
        <v>#VALUE!</v>
      </c>
      <c r="C181" s="129" t="n">
        <f aca="false">V181+GPadd</f>
        <v>47.7235862068966</v>
      </c>
      <c r="D181" s="130" t="n">
        <v>2.05</v>
      </c>
      <c r="E181" s="131" t="n">
        <f aca="false">X181</f>
        <v>0.073984160790755</v>
      </c>
      <c r="F181" s="147"/>
      <c r="G181" s="148"/>
      <c r="H181" s="147"/>
      <c r="I181" s="148"/>
      <c r="L181" s="101" t="n">
        <f aca="false">(A181-Calculation!$C$4)/365.25</f>
        <v>14.4175222450376</v>
      </c>
      <c r="N181" s="134" t="n">
        <f aca="false">A181</f>
        <v>41883</v>
      </c>
      <c r="O181" s="26" t="e">
        <f aca="false">AH181*(1+PvolMult)</f>
        <v>#VALUE!</v>
      </c>
      <c r="P181" s="135" t="n">
        <f aca="false">AI181*(1+GvolMult)</f>
        <v>0.176</v>
      </c>
      <c r="Q181" s="144"/>
      <c r="T181" s="137" t="n">
        <f aca="false">DATE(YEAR(T180),MONTH(T180)+1,1)</f>
        <v>41883</v>
      </c>
      <c r="U181" s="128" t="e">
        <f aca="false">fprice(T181,forward_range)</f>
        <v>#VALUE!</v>
      </c>
      <c r="V181" s="138" t="n">
        <v>47.7235862068966</v>
      </c>
      <c r="W181" s="130" t="n">
        <v>2.05</v>
      </c>
      <c r="X181" s="139" t="n">
        <f aca="false">VLOOKUP(T181,IR!$C$6:$D$365,2)</f>
        <v>0.073984160790755</v>
      </c>
      <c r="Y181" s="147"/>
      <c r="Z181" s="148"/>
      <c r="AA181" s="147"/>
      <c r="AB181" s="148"/>
      <c r="AC181" s="141"/>
      <c r="AD181" s="141"/>
      <c r="AE181" s="120" t="n">
        <f aca="false">(T181-Calculation!$C$4)/365.25</f>
        <v>14.4175222450376</v>
      </c>
      <c r="AF181" s="119"/>
      <c r="AG181" s="142" t="n">
        <f aca="false">T181</f>
        <v>41883</v>
      </c>
      <c r="AH181" s="26" t="e">
        <f aca="false">fvol(AG181,volRange)</f>
        <v>#VALUE!</v>
      </c>
      <c r="AI181" s="143" t="n">
        <v>0.176</v>
      </c>
      <c r="AK181" s="26" t="e">
        <f aca="false">fvol(AJ181,volRange)</f>
        <v>#VALUE!</v>
      </c>
      <c r="AL181" s="143" t="n">
        <v>0.176</v>
      </c>
      <c r="AO181" s="128" t="n">
        <v>35.85</v>
      </c>
      <c r="AP181" s="138" t="e">
        <f aca="false">B181-AO181</f>
        <v>#VALUE!</v>
      </c>
      <c r="AT181" s="97" t="n">
        <f aca="false">C181/9.6</f>
        <v>4.97120689655173</v>
      </c>
    </row>
    <row r="182" customFormat="false" ht="12.75" hidden="false" customHeight="false" outlineLevel="0" collapsed="false">
      <c r="A182" s="127" t="n">
        <f aca="false">T182</f>
        <v>41913</v>
      </c>
      <c r="B182" s="128" t="e">
        <f aca="false">U182+PPadd</f>
        <v>#VALUE!</v>
      </c>
      <c r="C182" s="129" t="n">
        <f aca="false">V182+GPadd</f>
        <v>48.6554482758621</v>
      </c>
      <c r="D182" s="130" t="n">
        <v>2.05</v>
      </c>
      <c r="E182" s="131" t="n">
        <f aca="false">X182</f>
        <v>0.073980946444625</v>
      </c>
      <c r="F182" s="147"/>
      <c r="G182" s="148"/>
      <c r="H182" s="147"/>
      <c r="I182" s="148"/>
      <c r="L182" s="101" t="n">
        <f aca="false">(A182-Calculation!$C$4)/365.25</f>
        <v>14.4996577686516</v>
      </c>
      <c r="N182" s="134" t="n">
        <f aca="false">A182</f>
        <v>41913</v>
      </c>
      <c r="O182" s="26" t="e">
        <f aca="false">AH182*(1+PvolMult)</f>
        <v>#VALUE!</v>
      </c>
      <c r="P182" s="135" t="n">
        <f aca="false">AI182*(1+GvolMult)</f>
        <v>0.176</v>
      </c>
      <c r="Q182" s="144"/>
      <c r="T182" s="137" t="n">
        <f aca="false">DATE(YEAR(T181),MONTH(T181)+1,1)</f>
        <v>41913</v>
      </c>
      <c r="U182" s="128" t="e">
        <f aca="false">fprice(T182,forward_range)</f>
        <v>#VALUE!</v>
      </c>
      <c r="V182" s="138" t="n">
        <v>48.6554482758621</v>
      </c>
      <c r="W182" s="130" t="n">
        <v>2.05</v>
      </c>
      <c r="X182" s="139" t="n">
        <f aca="false">VLOOKUP(T182,IR!$C$6:$D$365,2)</f>
        <v>0.073980946444625</v>
      </c>
      <c r="Y182" s="147"/>
      <c r="Z182" s="148"/>
      <c r="AA182" s="147"/>
      <c r="AB182" s="148"/>
      <c r="AC182" s="141"/>
      <c r="AD182" s="141"/>
      <c r="AE182" s="120" t="n">
        <f aca="false">(T182-Calculation!$C$4)/365.25</f>
        <v>14.4996577686516</v>
      </c>
      <c r="AF182" s="119"/>
      <c r="AG182" s="142" t="n">
        <f aca="false">T182</f>
        <v>41913</v>
      </c>
      <c r="AH182" s="26" t="e">
        <f aca="false">fvol(AG182,volRange)</f>
        <v>#VALUE!</v>
      </c>
      <c r="AI182" s="143" t="n">
        <v>0.176</v>
      </c>
      <c r="AK182" s="26" t="e">
        <f aca="false">fvol(AJ182,volRange)</f>
        <v>#VALUE!</v>
      </c>
      <c r="AL182" s="143" t="n">
        <v>0.176</v>
      </c>
      <c r="AO182" s="128" t="n">
        <v>27.1</v>
      </c>
      <c r="AP182" s="138" t="e">
        <f aca="false">B182-AO182</f>
        <v>#VALUE!</v>
      </c>
      <c r="AT182" s="97" t="n">
        <f aca="false">C182/9.6</f>
        <v>5.06827586206897</v>
      </c>
    </row>
    <row r="183" customFormat="false" ht="12.75" hidden="false" customHeight="false" outlineLevel="0" collapsed="false">
      <c r="A183" s="127" t="n">
        <f aca="false">T183</f>
        <v>41944</v>
      </c>
      <c r="B183" s="128" t="e">
        <f aca="false">U183+PPadd</f>
        <v>#VALUE!</v>
      </c>
      <c r="C183" s="129" t="n">
        <f aca="false">V183+GPadd</f>
        <v>48.5710344827586</v>
      </c>
      <c r="D183" s="130" t="n">
        <v>2.05</v>
      </c>
      <c r="E183" s="131" t="n">
        <f aca="false">X183</f>
        <v>0.073977624953627</v>
      </c>
      <c r="F183" s="147"/>
      <c r="G183" s="148"/>
      <c r="H183" s="147"/>
      <c r="I183" s="148"/>
      <c r="L183" s="101" t="n">
        <f aca="false">(A183-Calculation!$C$4)/365.25</f>
        <v>14.5845311430527</v>
      </c>
      <c r="N183" s="134" t="n">
        <f aca="false">A183</f>
        <v>41944</v>
      </c>
      <c r="O183" s="26" t="e">
        <f aca="false">AH183*(1+PvolMult)</f>
        <v>#VALUE!</v>
      </c>
      <c r="P183" s="135" t="n">
        <f aca="false">AI183*(1+GvolMult)</f>
        <v>0.176</v>
      </c>
      <c r="Q183" s="144"/>
      <c r="T183" s="137" t="n">
        <f aca="false">DATE(YEAR(T182),MONTH(T182)+1,1)</f>
        <v>41944</v>
      </c>
      <c r="U183" s="128" t="e">
        <f aca="false">fprice(T183,forward_range)</f>
        <v>#VALUE!</v>
      </c>
      <c r="V183" s="138" t="n">
        <v>48.5710344827586</v>
      </c>
      <c r="W183" s="130" t="n">
        <v>2.05</v>
      </c>
      <c r="X183" s="139" t="n">
        <f aca="false">VLOOKUP(T183,IR!$C$6:$D$365,2)</f>
        <v>0.073977624953627</v>
      </c>
      <c r="Y183" s="147"/>
      <c r="Z183" s="148"/>
      <c r="AA183" s="147"/>
      <c r="AB183" s="148"/>
      <c r="AC183" s="141"/>
      <c r="AD183" s="141"/>
      <c r="AE183" s="120" t="n">
        <f aca="false">(T183-Calculation!$C$4)/365.25</f>
        <v>14.5845311430527</v>
      </c>
      <c r="AF183" s="119"/>
      <c r="AG183" s="142" t="n">
        <f aca="false">T183</f>
        <v>41944</v>
      </c>
      <c r="AH183" s="26" t="e">
        <f aca="false">fvol(AG183,volRange)</f>
        <v>#VALUE!</v>
      </c>
      <c r="AI183" s="143" t="n">
        <v>0.176</v>
      </c>
      <c r="AK183" s="26" t="e">
        <f aca="false">fvol(AJ183,volRange)</f>
        <v>#VALUE!</v>
      </c>
      <c r="AL183" s="143" t="n">
        <v>0.176</v>
      </c>
      <c r="AO183" s="128" t="n">
        <v>27.35</v>
      </c>
      <c r="AP183" s="138" t="e">
        <f aca="false">B183-AO183</f>
        <v>#VALUE!</v>
      </c>
      <c r="AT183" s="97" t="n">
        <f aca="false">C183/9.6</f>
        <v>5.05948275862069</v>
      </c>
    </row>
    <row r="184" customFormat="false" ht="12.75" hidden="false" customHeight="false" outlineLevel="0" collapsed="false">
      <c r="A184" s="127" t="n">
        <f aca="false">T184</f>
        <v>41974</v>
      </c>
      <c r="B184" s="128" t="e">
        <f aca="false">U184+PPadd</f>
        <v>#VALUE!</v>
      </c>
      <c r="C184" s="129" t="n">
        <f aca="false">V184+GPadd</f>
        <v>49.1420689655173</v>
      </c>
      <c r="D184" s="130" t="n">
        <v>2.05</v>
      </c>
      <c r="E184" s="131" t="n">
        <f aca="false">X184</f>
        <v>0.073974410607504</v>
      </c>
      <c r="F184" s="147"/>
      <c r="G184" s="148"/>
      <c r="H184" s="147"/>
      <c r="I184" s="148"/>
      <c r="L184" s="101" t="n">
        <f aca="false">(A184-Calculation!$C$4)/365.25</f>
        <v>14.6666666666667</v>
      </c>
      <c r="N184" s="134" t="n">
        <f aca="false">A184</f>
        <v>41974</v>
      </c>
      <c r="O184" s="26" t="e">
        <f aca="false">AH184*(1+PvolMult)</f>
        <v>#VALUE!</v>
      </c>
      <c r="P184" s="135" t="n">
        <f aca="false">AI184*(1+GvolMult)</f>
        <v>0.176</v>
      </c>
      <c r="Q184" s="144"/>
      <c r="T184" s="137" t="n">
        <f aca="false">DATE(YEAR(T183),MONTH(T183)+1,1)</f>
        <v>41974</v>
      </c>
      <c r="U184" s="128" t="e">
        <f aca="false">fprice(T184,forward_range)</f>
        <v>#VALUE!</v>
      </c>
      <c r="V184" s="138" t="n">
        <v>49.1420689655173</v>
      </c>
      <c r="W184" s="130" t="n">
        <v>2.05</v>
      </c>
      <c r="X184" s="139" t="n">
        <f aca="false">VLOOKUP(T184,IR!$C$6:$D$365,2)</f>
        <v>0.073974410607504</v>
      </c>
      <c r="Y184" s="147"/>
      <c r="Z184" s="148"/>
      <c r="AA184" s="147"/>
      <c r="AB184" s="148"/>
      <c r="AC184" s="141"/>
      <c r="AD184" s="141"/>
      <c r="AE184" s="120" t="n">
        <f aca="false">(T184-Calculation!$C$4)/365.25</f>
        <v>14.6666666666667</v>
      </c>
      <c r="AF184" s="119"/>
      <c r="AG184" s="142" t="n">
        <f aca="false">T184</f>
        <v>41974</v>
      </c>
      <c r="AH184" s="26" t="e">
        <f aca="false">fvol(AG184,volRange)</f>
        <v>#VALUE!</v>
      </c>
      <c r="AI184" s="143" t="n">
        <v>0.176</v>
      </c>
      <c r="AK184" s="26" t="e">
        <f aca="false">fvol(AJ184,volRange)</f>
        <v>#VALUE!</v>
      </c>
      <c r="AL184" s="143" t="n">
        <v>0.176</v>
      </c>
      <c r="AO184" s="128" t="n">
        <v>28.35</v>
      </c>
      <c r="AP184" s="138" t="e">
        <f aca="false">B184-AO184</f>
        <v>#VALUE!</v>
      </c>
      <c r="AT184" s="97" t="n">
        <f aca="false">C184/9.6</f>
        <v>5.11896551724138</v>
      </c>
    </row>
    <row r="185" customFormat="false" ht="12.75" hidden="false" customHeight="false" outlineLevel="0" collapsed="false">
      <c r="A185" s="127" t="n">
        <f aca="false">T185</f>
        <v>42005</v>
      </c>
      <c r="B185" s="128" t="e">
        <f aca="false">U185+PPadd</f>
        <v>#VALUE!</v>
      </c>
      <c r="C185" s="129" t="n">
        <f aca="false">V185+GPadd</f>
        <v>48.4667586206897</v>
      </c>
      <c r="D185" s="130" t="n">
        <v>2.05</v>
      </c>
      <c r="E185" s="131" t="n">
        <f aca="false">X185</f>
        <v>0.073971089116513</v>
      </c>
      <c r="F185" s="147"/>
      <c r="G185" s="148"/>
      <c r="H185" s="147"/>
      <c r="I185" s="148"/>
      <c r="L185" s="101" t="n">
        <f aca="false">(A185-Calculation!$C$4)/365.25</f>
        <v>14.7515400410678</v>
      </c>
      <c r="N185" s="134" t="n">
        <f aca="false">A185</f>
        <v>42005</v>
      </c>
      <c r="O185" s="26" t="e">
        <f aca="false">AH185*(1+PvolMult)</f>
        <v>#VALUE!</v>
      </c>
      <c r="P185" s="135" t="n">
        <f aca="false">AI185*(1+GvolMult)</f>
        <v>0.176</v>
      </c>
      <c r="Q185" s="144"/>
      <c r="T185" s="137" t="n">
        <f aca="false">DATE(YEAR(T184),MONTH(T184)+1,1)</f>
        <v>42005</v>
      </c>
      <c r="U185" s="128" t="e">
        <f aca="false">fprice(T185,forward_range)</f>
        <v>#VALUE!</v>
      </c>
      <c r="V185" s="138" t="n">
        <v>48.4667586206897</v>
      </c>
      <c r="W185" s="130" t="n">
        <v>2.05</v>
      </c>
      <c r="X185" s="139" t="n">
        <f aca="false">VLOOKUP(T185,IR!$C$6:$D$365,2)</f>
        <v>0.073971089116513</v>
      </c>
      <c r="Y185" s="147"/>
      <c r="Z185" s="148"/>
      <c r="AA185" s="147"/>
      <c r="AB185" s="148"/>
      <c r="AC185" s="141"/>
      <c r="AD185" s="141"/>
      <c r="AE185" s="120" t="n">
        <f aca="false">(T185-Calculation!$C$4)/365.25</f>
        <v>14.7515400410678</v>
      </c>
      <c r="AF185" s="119"/>
      <c r="AG185" s="142" t="n">
        <f aca="false">T185</f>
        <v>42005</v>
      </c>
      <c r="AH185" s="26" t="e">
        <f aca="false">fvol(AG185,volRange)</f>
        <v>#VALUE!</v>
      </c>
      <c r="AI185" s="143" t="n">
        <v>0.176</v>
      </c>
      <c r="AK185" s="26" t="e">
        <f aca="false">fvol(AJ185,volRange)</f>
        <v>#VALUE!</v>
      </c>
      <c r="AL185" s="143" t="n">
        <v>0.176</v>
      </c>
      <c r="AO185" s="128" t="n">
        <v>35.05</v>
      </c>
      <c r="AP185" s="138" t="e">
        <f aca="false">B185-AO185</f>
        <v>#VALUE!</v>
      </c>
      <c r="AT185" s="97" t="n">
        <f aca="false">C185/9.6</f>
        <v>5.04862068965517</v>
      </c>
    </row>
    <row r="186" customFormat="false" ht="12.75" hidden="false" customHeight="false" outlineLevel="0" collapsed="false">
      <c r="A186" s="127" t="n">
        <f aca="false">T186</f>
        <v>42036</v>
      </c>
      <c r="B186" s="128" t="e">
        <f aca="false">U186+PPadd</f>
        <v>#VALUE!</v>
      </c>
      <c r="C186" s="129" t="n">
        <f aca="false">V186+GPadd</f>
        <v>47.3412413793104</v>
      </c>
      <c r="D186" s="130" t="n">
        <v>2.05</v>
      </c>
      <c r="E186" s="131" t="n">
        <f aca="false">X186</f>
        <v>0.073967767625526</v>
      </c>
      <c r="F186" s="147"/>
      <c r="G186" s="148"/>
      <c r="H186" s="147"/>
      <c r="I186" s="148"/>
      <c r="L186" s="101" t="n">
        <f aca="false">(A186-Calculation!$C$4)/365.25</f>
        <v>14.8364134154689</v>
      </c>
      <c r="N186" s="134" t="n">
        <f aca="false">A186</f>
        <v>42036</v>
      </c>
      <c r="O186" s="26" t="e">
        <f aca="false">AH186*(1+PvolMult)</f>
        <v>#VALUE!</v>
      </c>
      <c r="P186" s="135" t="n">
        <f aca="false">AI186*(1+GvolMult)</f>
        <v>0.176</v>
      </c>
      <c r="Q186" s="144"/>
      <c r="T186" s="137" t="n">
        <f aca="false">DATE(YEAR(T185),MONTH(T185)+1,1)</f>
        <v>42036</v>
      </c>
      <c r="U186" s="128" t="e">
        <f aca="false">fprice(T186,forward_range)</f>
        <v>#VALUE!</v>
      </c>
      <c r="V186" s="138" t="n">
        <v>47.3412413793104</v>
      </c>
      <c r="W186" s="130" t="n">
        <v>2.05</v>
      </c>
      <c r="X186" s="139" t="n">
        <f aca="false">VLOOKUP(T186,IR!$C$6:$D$365,2)</f>
        <v>0.073967767625526</v>
      </c>
      <c r="Y186" s="147"/>
      <c r="Z186" s="148"/>
      <c r="AA186" s="147"/>
      <c r="AB186" s="148"/>
      <c r="AC186" s="141"/>
      <c r="AD186" s="141"/>
      <c r="AE186" s="120" t="n">
        <f aca="false">(T186-Calculation!$C$4)/365.25</f>
        <v>14.8364134154689</v>
      </c>
      <c r="AF186" s="119"/>
      <c r="AG186" s="142" t="n">
        <f aca="false">T186</f>
        <v>42036</v>
      </c>
      <c r="AH186" s="26" t="e">
        <f aca="false">fvol(AG186,volRange)</f>
        <v>#VALUE!</v>
      </c>
      <c r="AI186" s="143" t="n">
        <v>0.176</v>
      </c>
      <c r="AK186" s="26" t="e">
        <f aca="false">fvol(AJ186,volRange)</f>
        <v>#VALUE!</v>
      </c>
      <c r="AL186" s="143" t="n">
        <v>0.176</v>
      </c>
      <c r="AO186" s="128" t="n">
        <v>35.05</v>
      </c>
      <c r="AP186" s="138" t="e">
        <f aca="false">B186-AO186</f>
        <v>#VALUE!</v>
      </c>
      <c r="AT186" s="97" t="n">
        <f aca="false">C186/9.6</f>
        <v>4.93137931034483</v>
      </c>
    </row>
    <row r="187" customFormat="false" ht="12.75" hidden="false" customHeight="false" outlineLevel="0" collapsed="false">
      <c r="A187" s="127" t="n">
        <f aca="false">T187</f>
        <v>42064</v>
      </c>
      <c r="B187" s="128" t="e">
        <f aca="false">U187+PPadd</f>
        <v>#VALUE!</v>
      </c>
      <c r="C187" s="129" t="n">
        <f aca="false">V187+GPadd</f>
        <v>46.32</v>
      </c>
      <c r="D187" s="130" t="n">
        <v>2.05</v>
      </c>
      <c r="E187" s="131" t="n">
        <f aca="false">X187</f>
        <v>0.073964767569154</v>
      </c>
      <c r="F187" s="147"/>
      <c r="G187" s="148"/>
      <c r="H187" s="147"/>
      <c r="I187" s="148"/>
      <c r="L187" s="101" t="n">
        <f aca="false">(A187-Calculation!$C$4)/365.25</f>
        <v>14.9130732375086</v>
      </c>
      <c r="N187" s="134" t="n">
        <f aca="false">A187</f>
        <v>42064</v>
      </c>
      <c r="O187" s="26" t="e">
        <f aca="false">AH187*(1+PvolMult)</f>
        <v>#VALUE!</v>
      </c>
      <c r="P187" s="135" t="n">
        <f aca="false">AI187*(1+GvolMult)</f>
        <v>0.176</v>
      </c>
      <c r="Q187" s="144"/>
      <c r="T187" s="137" t="n">
        <f aca="false">DATE(YEAR(T186),MONTH(T186)+1,1)</f>
        <v>42064</v>
      </c>
      <c r="U187" s="128" t="e">
        <f aca="false">fprice(T187,forward_range)</f>
        <v>#VALUE!</v>
      </c>
      <c r="V187" s="138" t="n">
        <v>46.32</v>
      </c>
      <c r="W187" s="130" t="n">
        <v>2.05</v>
      </c>
      <c r="X187" s="139" t="n">
        <f aca="false">VLOOKUP(T187,IR!$C$6:$D$365,2)</f>
        <v>0.073964767569154</v>
      </c>
      <c r="Y187" s="147"/>
      <c r="Z187" s="148"/>
      <c r="AA187" s="147"/>
      <c r="AB187" s="148"/>
      <c r="AC187" s="141"/>
      <c r="AD187" s="141"/>
      <c r="AE187" s="120" t="n">
        <f aca="false">(T187-Calculation!$C$4)/365.25</f>
        <v>14.9130732375086</v>
      </c>
      <c r="AF187" s="119"/>
      <c r="AG187" s="142" t="n">
        <f aca="false">T187</f>
        <v>42064</v>
      </c>
      <c r="AH187" s="26" t="e">
        <f aca="false">fvol(AG187,volRange)</f>
        <v>#VALUE!</v>
      </c>
      <c r="AI187" s="143" t="n">
        <v>0.176</v>
      </c>
      <c r="AK187" s="26" t="e">
        <f aca="false">fvol(AJ187,volRange)</f>
        <v>#VALUE!</v>
      </c>
      <c r="AL187" s="143" t="n">
        <v>0.176</v>
      </c>
      <c r="AO187" s="128" t="n">
        <v>27.275</v>
      </c>
      <c r="AP187" s="138" t="e">
        <f aca="false">B187-AO187</f>
        <v>#VALUE!</v>
      </c>
      <c r="AT187" s="97" t="n">
        <f aca="false">C187/9.6</f>
        <v>4.825</v>
      </c>
    </row>
    <row r="188" customFormat="false" ht="12.75" hidden="false" customHeight="false" outlineLevel="0" collapsed="false">
      <c r="A188" s="127" t="n">
        <f aca="false">T188</f>
        <v>42095</v>
      </c>
      <c r="B188" s="128" t="e">
        <f aca="false">U188+PPadd</f>
        <v>#VALUE!</v>
      </c>
      <c r="C188" s="129" t="n">
        <f aca="false">V188+GPadd</f>
        <v>45.3881379310345</v>
      </c>
      <c r="D188" s="130" t="n">
        <v>2.05</v>
      </c>
      <c r="E188" s="131" t="n">
        <f aca="false">X188</f>
        <v>0.073961446078174</v>
      </c>
      <c r="F188" s="147"/>
      <c r="G188" s="148"/>
      <c r="H188" s="147"/>
      <c r="I188" s="148"/>
      <c r="L188" s="101" t="n">
        <f aca="false">(A188-Calculation!$C$4)/365.25</f>
        <v>14.9979466119097</v>
      </c>
      <c r="N188" s="134" t="n">
        <f aca="false">A188</f>
        <v>42095</v>
      </c>
      <c r="O188" s="26" t="e">
        <f aca="false">AH188*(1+PvolMult)</f>
        <v>#VALUE!</v>
      </c>
      <c r="P188" s="135" t="n">
        <f aca="false">AI188*(1+GvolMult)</f>
        <v>0.176</v>
      </c>
      <c r="Q188" s="144"/>
      <c r="T188" s="137" t="n">
        <f aca="false">DATE(YEAR(T187),MONTH(T187)+1,1)</f>
        <v>42095</v>
      </c>
      <c r="U188" s="128" t="e">
        <f aca="false">fprice(T188,forward_range)</f>
        <v>#VALUE!</v>
      </c>
      <c r="V188" s="138" t="n">
        <v>45.3881379310345</v>
      </c>
      <c r="W188" s="130" t="n">
        <v>2.05</v>
      </c>
      <c r="X188" s="139" t="n">
        <f aca="false">VLOOKUP(T188,IR!$C$6:$D$365,2)</f>
        <v>0.073961446078174</v>
      </c>
      <c r="Y188" s="147"/>
      <c r="Z188" s="148"/>
      <c r="AA188" s="147"/>
      <c r="AB188" s="148"/>
      <c r="AC188" s="141"/>
      <c r="AD188" s="141"/>
      <c r="AE188" s="120" t="n">
        <f aca="false">(T188-Calculation!$C$4)/365.25</f>
        <v>14.9979466119097</v>
      </c>
      <c r="AF188" s="119"/>
      <c r="AG188" s="142" t="n">
        <f aca="false">T188</f>
        <v>42095</v>
      </c>
      <c r="AH188" s="26" t="e">
        <f aca="false">fvol(AG188,volRange)</f>
        <v>#VALUE!</v>
      </c>
      <c r="AI188" s="143" t="n">
        <v>0.176</v>
      </c>
      <c r="AK188" s="26" t="e">
        <f aca="false">fvol(AJ188,volRange)</f>
        <v>#VALUE!</v>
      </c>
      <c r="AL188" s="143" t="n">
        <v>0.176</v>
      </c>
      <c r="AO188" s="128" t="n">
        <v>27.5</v>
      </c>
      <c r="AP188" s="138" t="e">
        <f aca="false">B188-AO188</f>
        <v>#VALUE!</v>
      </c>
      <c r="AT188" s="97" t="n">
        <f aca="false">C188/9.6</f>
        <v>4.72793103448276</v>
      </c>
    </row>
    <row r="189" customFormat="false" ht="12.75" hidden="false" customHeight="false" outlineLevel="0" collapsed="false">
      <c r="A189" s="127" t="n">
        <f aca="false">T189</f>
        <v>42125</v>
      </c>
      <c r="B189" s="128" t="e">
        <f aca="false">U189+PPadd</f>
        <v>#VALUE!</v>
      </c>
      <c r="C189" s="129" t="n">
        <f aca="false">V189+GPadd</f>
        <v>44.7343448275862</v>
      </c>
      <c r="D189" s="130" t="n">
        <v>2.05</v>
      </c>
      <c r="E189" s="131" t="n">
        <f aca="false">X189</f>
        <v>0.073958231732067</v>
      </c>
      <c r="F189" s="147"/>
      <c r="G189" s="148"/>
      <c r="H189" s="147"/>
      <c r="I189" s="148"/>
      <c r="L189" s="101" t="n">
        <f aca="false">(A189-Calculation!$C$4)/365.25</f>
        <v>15.0800821355236</v>
      </c>
      <c r="N189" s="134" t="n">
        <f aca="false">A189</f>
        <v>42125</v>
      </c>
      <c r="O189" s="26" t="e">
        <f aca="false">AH189*(1+PvolMult)</f>
        <v>#VALUE!</v>
      </c>
      <c r="P189" s="135" t="n">
        <f aca="false">AI189*(1+GvolMult)</f>
        <v>0.176</v>
      </c>
      <c r="Q189" s="144"/>
      <c r="T189" s="137" t="n">
        <f aca="false">DATE(YEAR(T188),MONTH(T188)+1,1)</f>
        <v>42125</v>
      </c>
      <c r="U189" s="128" t="e">
        <f aca="false">fprice(T189,forward_range)</f>
        <v>#VALUE!</v>
      </c>
      <c r="V189" s="138" t="n">
        <v>44.7343448275862</v>
      </c>
      <c r="W189" s="130" t="n">
        <v>2.05</v>
      </c>
      <c r="X189" s="139" t="n">
        <f aca="false">VLOOKUP(T189,IR!$C$6:$D$365,2)</f>
        <v>0.073958231732067</v>
      </c>
      <c r="Y189" s="147"/>
      <c r="Z189" s="148"/>
      <c r="AA189" s="147"/>
      <c r="AB189" s="148"/>
      <c r="AC189" s="141"/>
      <c r="AD189" s="141"/>
      <c r="AE189" s="120" t="n">
        <f aca="false">(T189-Calculation!$C$4)/365.25</f>
        <v>15.0800821355236</v>
      </c>
      <c r="AF189" s="119"/>
      <c r="AG189" s="142" t="n">
        <f aca="false">T189</f>
        <v>42125</v>
      </c>
      <c r="AH189" s="26" t="e">
        <f aca="false">fvol(AG189,volRange)</f>
        <v>#VALUE!</v>
      </c>
      <c r="AI189" s="143" t="n">
        <v>0.176</v>
      </c>
      <c r="AK189" s="26" t="e">
        <f aca="false">fvol(AJ189,volRange)</f>
        <v>#VALUE!</v>
      </c>
      <c r="AL189" s="143" t="n">
        <v>0.176</v>
      </c>
      <c r="AO189" s="128" t="n">
        <v>35.3</v>
      </c>
      <c r="AP189" s="138" t="e">
        <f aca="false">B189-AO189</f>
        <v>#VALUE!</v>
      </c>
      <c r="AT189" s="97" t="n">
        <f aca="false">C189/9.6</f>
        <v>4.6598275862069</v>
      </c>
    </row>
    <row r="190" customFormat="false" ht="12.75" hidden="false" customHeight="false" outlineLevel="0" collapsed="false">
      <c r="A190" s="127" t="n">
        <f aca="false">T190</f>
        <v>42156</v>
      </c>
      <c r="B190" s="128" t="e">
        <f aca="false">U190+PPadd</f>
        <v>#VALUE!</v>
      </c>
      <c r="C190" s="129" t="n">
        <f aca="false">V190+GPadd</f>
        <v>44.936275862069</v>
      </c>
      <c r="D190" s="130" t="n">
        <v>2.05</v>
      </c>
      <c r="E190" s="131" t="n">
        <f aca="false">X190</f>
        <v>0.073954910241094</v>
      </c>
      <c r="F190" s="147"/>
      <c r="G190" s="148"/>
      <c r="H190" s="147"/>
      <c r="I190" s="148"/>
      <c r="L190" s="101" t="n">
        <f aca="false">(A190-Calculation!$C$4)/365.25</f>
        <v>15.1649555099247</v>
      </c>
      <c r="N190" s="134" t="n">
        <f aca="false">A190</f>
        <v>42156</v>
      </c>
      <c r="O190" s="26" t="e">
        <f aca="false">AH190*(1+PvolMult)</f>
        <v>#VALUE!</v>
      </c>
      <c r="P190" s="135" t="n">
        <f aca="false">AI190*(1+GvolMult)</f>
        <v>0.176</v>
      </c>
      <c r="Q190" s="144"/>
      <c r="T190" s="137" t="n">
        <f aca="false">DATE(YEAR(T189),MONTH(T189)+1,1)</f>
        <v>42156</v>
      </c>
      <c r="U190" s="128" t="e">
        <f aca="false">fprice(T190,forward_range)</f>
        <v>#VALUE!</v>
      </c>
      <c r="V190" s="138" t="n">
        <v>44.936275862069</v>
      </c>
      <c r="W190" s="130" t="n">
        <v>2.05</v>
      </c>
      <c r="X190" s="139" t="n">
        <f aca="false">VLOOKUP(T190,IR!$C$6:$D$365,2)</f>
        <v>0.073954910241094</v>
      </c>
      <c r="Y190" s="147"/>
      <c r="Z190" s="148"/>
      <c r="AA190" s="147"/>
      <c r="AB190" s="148"/>
      <c r="AC190" s="141"/>
      <c r="AD190" s="141"/>
      <c r="AE190" s="120" t="n">
        <f aca="false">(T190-Calculation!$C$4)/365.25</f>
        <v>15.1649555099247</v>
      </c>
      <c r="AF190" s="119"/>
      <c r="AG190" s="142" t="n">
        <f aca="false">T190</f>
        <v>42156</v>
      </c>
      <c r="AH190" s="26" t="e">
        <f aca="false">fvol(AG190,volRange)</f>
        <v>#VALUE!</v>
      </c>
      <c r="AI190" s="143" t="n">
        <v>0.176</v>
      </c>
      <c r="AK190" s="26" t="e">
        <f aca="false">fvol(AJ190,volRange)</f>
        <v>#VALUE!</v>
      </c>
      <c r="AL190" s="143" t="n">
        <v>0.176</v>
      </c>
      <c r="AO190" s="128" t="n">
        <v>61.625</v>
      </c>
      <c r="AP190" s="138" t="e">
        <f aca="false">B190-AO190</f>
        <v>#VALUE!</v>
      </c>
      <c r="AT190" s="97" t="n">
        <f aca="false">C190/9.6</f>
        <v>4.68086206896552</v>
      </c>
    </row>
    <row r="191" customFormat="false" ht="12.75" hidden="false" customHeight="false" outlineLevel="0" collapsed="false">
      <c r="A191" s="127" t="n">
        <f aca="false">T191</f>
        <v>42186</v>
      </c>
      <c r="B191" s="128" t="e">
        <f aca="false">U191+PPadd</f>
        <v>#VALUE!</v>
      </c>
      <c r="C191" s="129" t="n">
        <f aca="false">V191+GPadd</f>
        <v>45.5553103448276</v>
      </c>
      <c r="D191" s="130" t="n">
        <v>2.05</v>
      </c>
      <c r="E191" s="131" t="n">
        <f aca="false">X191</f>
        <v>0.073951695895</v>
      </c>
      <c r="F191" s="147"/>
      <c r="G191" s="148"/>
      <c r="H191" s="147"/>
      <c r="I191" s="148"/>
      <c r="L191" s="101" t="n">
        <f aca="false">(A191-Calculation!$C$4)/365.25</f>
        <v>15.2470910335387</v>
      </c>
      <c r="N191" s="134" t="n">
        <f aca="false">A191</f>
        <v>42186</v>
      </c>
      <c r="O191" s="26" t="e">
        <f aca="false">AH191*(1+PvolMult)</f>
        <v>#VALUE!</v>
      </c>
      <c r="P191" s="135" t="n">
        <f aca="false">AI191*(1+GvolMult)</f>
        <v>0.176</v>
      </c>
      <c r="Q191" s="144"/>
      <c r="T191" s="137" t="n">
        <f aca="false">DATE(YEAR(T190),MONTH(T190)+1,1)</f>
        <v>42186</v>
      </c>
      <c r="U191" s="128" t="e">
        <f aca="false">fprice(T191,forward_range)</f>
        <v>#VALUE!</v>
      </c>
      <c r="V191" s="138" t="n">
        <v>45.5553103448276</v>
      </c>
      <c r="W191" s="130" t="n">
        <v>2.05</v>
      </c>
      <c r="X191" s="139" t="n">
        <f aca="false">VLOOKUP(T191,IR!$C$6:$D$365,2)</f>
        <v>0.073951695895</v>
      </c>
      <c r="Y191" s="147"/>
      <c r="Z191" s="148"/>
      <c r="AA191" s="147"/>
      <c r="AB191" s="148"/>
      <c r="AC191" s="141"/>
      <c r="AD191" s="141"/>
      <c r="AE191" s="120" t="n">
        <f aca="false">(T191-Calculation!$C$4)/365.25</f>
        <v>15.2470910335387</v>
      </c>
      <c r="AF191" s="119"/>
      <c r="AG191" s="142" t="n">
        <f aca="false">T191</f>
        <v>42186</v>
      </c>
      <c r="AH191" s="26" t="e">
        <f aca="false">fvol(AG191,volRange)</f>
        <v>#VALUE!</v>
      </c>
      <c r="AI191" s="143" t="n">
        <v>0.176</v>
      </c>
      <c r="AK191" s="26" t="e">
        <f aca="false">fvol(AJ191,volRange)</f>
        <v>#VALUE!</v>
      </c>
      <c r="AL191" s="143" t="n">
        <v>0.176</v>
      </c>
      <c r="AO191" s="128" t="n">
        <v>110.5</v>
      </c>
      <c r="AP191" s="138" t="e">
        <f aca="false">B191-AO191</f>
        <v>#VALUE!</v>
      </c>
      <c r="AT191" s="97" t="n">
        <f aca="false">C191/9.6</f>
        <v>4.74534482758621</v>
      </c>
    </row>
    <row r="192" customFormat="false" ht="12.75" hidden="false" customHeight="false" outlineLevel="0" collapsed="false">
      <c r="A192" s="127" t="n">
        <f aca="false">T192</f>
        <v>42217</v>
      </c>
      <c r="B192" s="128" t="e">
        <f aca="false">U192+PPadd</f>
        <v>#VALUE!</v>
      </c>
      <c r="C192" s="129" t="n">
        <f aca="false">V192+GPadd</f>
        <v>46.2918620689655</v>
      </c>
      <c r="D192" s="130" t="n">
        <v>2.05</v>
      </c>
      <c r="E192" s="131" t="n">
        <f aca="false">X192</f>
        <v>0.073948374404029</v>
      </c>
      <c r="F192" s="147"/>
      <c r="G192" s="148"/>
      <c r="H192" s="147"/>
      <c r="I192" s="148"/>
      <c r="L192" s="101" t="n">
        <f aca="false">(A192-Calculation!$C$4)/365.25</f>
        <v>15.3319644079398</v>
      </c>
      <c r="N192" s="134" t="n">
        <f aca="false">A192</f>
        <v>42217</v>
      </c>
      <c r="O192" s="26" t="e">
        <f aca="false">AH192*(1+PvolMult)</f>
        <v>#VALUE!</v>
      </c>
      <c r="P192" s="135" t="n">
        <f aca="false">AI192*(1+GvolMult)</f>
        <v>0.176</v>
      </c>
      <c r="Q192" s="144"/>
      <c r="T192" s="137" t="n">
        <f aca="false">DATE(YEAR(T191),MONTH(T191)+1,1)</f>
        <v>42217</v>
      </c>
      <c r="U192" s="128" t="e">
        <f aca="false">fprice(T192,forward_range)</f>
        <v>#VALUE!</v>
      </c>
      <c r="V192" s="138" t="n">
        <v>46.2918620689655</v>
      </c>
      <c r="W192" s="130" t="n">
        <v>2.05</v>
      </c>
      <c r="X192" s="139" t="n">
        <f aca="false">VLOOKUP(T192,IR!$C$6:$D$365,2)</f>
        <v>0.073948374404029</v>
      </c>
      <c r="Y192" s="147"/>
      <c r="Z192" s="148"/>
      <c r="AA192" s="147"/>
      <c r="AB192" s="148"/>
      <c r="AC192" s="141"/>
      <c r="AD192" s="141"/>
      <c r="AE192" s="120" t="n">
        <f aca="false">(T192-Calculation!$C$4)/365.25</f>
        <v>15.3319644079398</v>
      </c>
      <c r="AF192" s="119"/>
      <c r="AG192" s="142" t="n">
        <f aca="false">T192</f>
        <v>42217</v>
      </c>
      <c r="AH192" s="26" t="e">
        <f aca="false">fvol(AG192,volRange)</f>
        <v>#VALUE!</v>
      </c>
      <c r="AI192" s="143" t="n">
        <v>0.176</v>
      </c>
      <c r="AK192" s="26" t="e">
        <f aca="false">fvol(AJ192,volRange)</f>
        <v>#VALUE!</v>
      </c>
      <c r="AL192" s="143" t="n">
        <v>0.176</v>
      </c>
      <c r="AO192" s="128" t="n">
        <v>98</v>
      </c>
      <c r="AP192" s="138" t="e">
        <f aca="false">B192-AO192</f>
        <v>#VALUE!</v>
      </c>
      <c r="AT192" s="97" t="n">
        <f aca="false">C192/9.6</f>
        <v>4.82206896551724</v>
      </c>
    </row>
    <row r="193" customFormat="false" ht="12.75" hidden="false" customHeight="false" outlineLevel="0" collapsed="false">
      <c r="A193" s="127" t="n">
        <f aca="false">T193</f>
        <v>42248</v>
      </c>
      <c r="B193" s="128" t="e">
        <f aca="false">U193+PPadd</f>
        <v>#VALUE!</v>
      </c>
      <c r="C193" s="129" t="n">
        <f aca="false">V193+GPadd</f>
        <v>47.7235862068966</v>
      </c>
      <c r="D193" s="130" t="n">
        <v>2.05</v>
      </c>
      <c r="E193" s="131" t="n">
        <f aca="false">X193</f>
        <v>0.073945052913067</v>
      </c>
      <c r="F193" s="147"/>
      <c r="G193" s="148"/>
      <c r="H193" s="147"/>
      <c r="I193" s="148"/>
      <c r="L193" s="101" t="n">
        <f aca="false">(A193-Calculation!$C$4)/365.25</f>
        <v>15.4168377823409</v>
      </c>
      <c r="N193" s="134" t="n">
        <f aca="false">A193</f>
        <v>42248</v>
      </c>
      <c r="O193" s="26" t="e">
        <f aca="false">AH193*(1+PvolMult)</f>
        <v>#VALUE!</v>
      </c>
      <c r="P193" s="135" t="n">
        <f aca="false">AI193*(1+GvolMult)</f>
        <v>0.176</v>
      </c>
      <c r="Q193" s="144"/>
      <c r="T193" s="137" t="n">
        <f aca="false">DATE(YEAR(T192),MONTH(T192)+1,1)</f>
        <v>42248</v>
      </c>
      <c r="U193" s="128" t="e">
        <f aca="false">fprice(T193,forward_range)</f>
        <v>#VALUE!</v>
      </c>
      <c r="V193" s="138" t="n">
        <v>47.7235862068966</v>
      </c>
      <c r="W193" s="130" t="n">
        <v>2.05</v>
      </c>
      <c r="X193" s="139" t="n">
        <f aca="false">VLOOKUP(T193,IR!$C$6:$D$365,2)</f>
        <v>0.073945052913067</v>
      </c>
      <c r="Y193" s="147"/>
      <c r="Z193" s="148"/>
      <c r="AA193" s="147"/>
      <c r="AB193" s="148"/>
      <c r="AC193" s="141"/>
      <c r="AD193" s="141"/>
      <c r="AE193" s="120" t="n">
        <f aca="false">(T193-Calculation!$C$4)/365.25</f>
        <v>15.4168377823409</v>
      </c>
      <c r="AF193" s="119"/>
      <c r="AG193" s="142" t="n">
        <f aca="false">T193</f>
        <v>42248</v>
      </c>
      <c r="AH193" s="26" t="e">
        <f aca="false">fvol(AG193,volRange)</f>
        <v>#VALUE!</v>
      </c>
      <c r="AI193" s="143" t="n">
        <v>0.176</v>
      </c>
      <c r="AK193" s="26" t="e">
        <f aca="false">fvol(AJ193,volRange)</f>
        <v>#VALUE!</v>
      </c>
      <c r="AL193" s="143" t="n">
        <v>0.176</v>
      </c>
      <c r="AO193" s="128" t="n">
        <v>36.1</v>
      </c>
      <c r="AP193" s="138" t="e">
        <f aca="false">B193-AO193</f>
        <v>#VALUE!</v>
      </c>
      <c r="AT193" s="97" t="n">
        <f aca="false">C193/9.6</f>
        <v>4.97120689655173</v>
      </c>
    </row>
    <row r="194" customFormat="false" ht="12.75" hidden="false" customHeight="false" outlineLevel="0" collapsed="false">
      <c r="A194" s="127" t="n">
        <f aca="false">T194</f>
        <v>42278</v>
      </c>
      <c r="B194" s="128" t="e">
        <f aca="false">U194+PPadd</f>
        <v>#VALUE!</v>
      </c>
      <c r="C194" s="129" t="n">
        <f aca="false">V194+GPadd</f>
        <v>48.6554482758621</v>
      </c>
      <c r="D194" s="130" t="n">
        <v>2.05</v>
      </c>
      <c r="E194" s="131" t="n">
        <f aca="false">X194</f>
        <v>0.073941838566979</v>
      </c>
      <c r="F194" s="147"/>
      <c r="G194" s="148"/>
      <c r="H194" s="147"/>
      <c r="I194" s="148"/>
      <c r="L194" s="101" t="n">
        <f aca="false">(A194-Calculation!$C$4)/365.25</f>
        <v>15.4989733059548</v>
      </c>
      <c r="N194" s="134" t="n">
        <f aca="false">A194</f>
        <v>42278</v>
      </c>
      <c r="O194" s="26" t="e">
        <f aca="false">AH194*(1+PvolMult)</f>
        <v>#VALUE!</v>
      </c>
      <c r="P194" s="135" t="n">
        <f aca="false">AI194*(1+GvolMult)</f>
        <v>0.176</v>
      </c>
      <c r="Q194" s="144"/>
      <c r="T194" s="137" t="n">
        <f aca="false">DATE(YEAR(T193),MONTH(T193)+1,1)</f>
        <v>42278</v>
      </c>
      <c r="U194" s="128" t="e">
        <f aca="false">fprice(T194,forward_range)</f>
        <v>#VALUE!</v>
      </c>
      <c r="V194" s="138" t="n">
        <v>48.6554482758621</v>
      </c>
      <c r="W194" s="130" t="n">
        <v>2.05</v>
      </c>
      <c r="X194" s="139" t="n">
        <f aca="false">VLOOKUP(T194,IR!$C$6:$D$365,2)</f>
        <v>0.073941838566979</v>
      </c>
      <c r="Y194" s="147"/>
      <c r="Z194" s="148"/>
      <c r="AA194" s="147"/>
      <c r="AB194" s="148"/>
      <c r="AC194" s="141"/>
      <c r="AD194" s="141"/>
      <c r="AE194" s="120" t="n">
        <f aca="false">(T194-Calculation!$C$4)/365.25</f>
        <v>15.4989733059548</v>
      </c>
      <c r="AF194" s="119"/>
      <c r="AG194" s="142" t="n">
        <f aca="false">T194</f>
        <v>42278</v>
      </c>
      <c r="AH194" s="26" t="e">
        <f aca="false">fvol(AG194,volRange)</f>
        <v>#VALUE!</v>
      </c>
      <c r="AI194" s="143" t="n">
        <v>0.176</v>
      </c>
      <c r="AK194" s="26" t="e">
        <f aca="false">fvol(AJ194,volRange)</f>
        <v>#VALUE!</v>
      </c>
      <c r="AL194" s="143" t="n">
        <v>0.176</v>
      </c>
      <c r="AO194" s="128" t="n">
        <v>27.1</v>
      </c>
      <c r="AP194" s="138" t="e">
        <f aca="false">B194-AO194</f>
        <v>#VALUE!</v>
      </c>
      <c r="AT194" s="97" t="n">
        <f aca="false">C194/9.6</f>
        <v>5.06827586206897</v>
      </c>
    </row>
    <row r="195" customFormat="false" ht="12.75" hidden="false" customHeight="false" outlineLevel="0" collapsed="false">
      <c r="A195" s="127" t="n">
        <f aca="false">T195</f>
        <v>42309</v>
      </c>
      <c r="B195" s="128" t="e">
        <f aca="false">U195+PPadd</f>
        <v>#VALUE!</v>
      </c>
      <c r="C195" s="129" t="n">
        <f aca="false">V195+GPadd</f>
        <v>48.5710344827586</v>
      </c>
      <c r="D195" s="130" t="n">
        <v>2.05</v>
      </c>
      <c r="E195" s="131" t="n">
        <f aca="false">X195</f>
        <v>0.073938517076023</v>
      </c>
      <c r="F195" s="147"/>
      <c r="G195" s="148"/>
      <c r="H195" s="147"/>
      <c r="I195" s="148"/>
      <c r="L195" s="101" t="n">
        <f aca="false">(A195-Calculation!$C$4)/365.25</f>
        <v>15.5838466803559</v>
      </c>
      <c r="N195" s="134" t="n">
        <f aca="false">A195</f>
        <v>42309</v>
      </c>
      <c r="O195" s="26" t="e">
        <f aca="false">AH195*(1+PvolMult)</f>
        <v>#VALUE!</v>
      </c>
      <c r="P195" s="135" t="n">
        <f aca="false">AI195*(1+GvolMult)</f>
        <v>0.176</v>
      </c>
      <c r="Q195" s="144"/>
      <c r="T195" s="137" t="n">
        <f aca="false">DATE(YEAR(T194),MONTH(T194)+1,1)</f>
        <v>42309</v>
      </c>
      <c r="U195" s="128" t="e">
        <f aca="false">fprice(T195,forward_range)</f>
        <v>#VALUE!</v>
      </c>
      <c r="V195" s="138" t="n">
        <v>48.5710344827586</v>
      </c>
      <c r="W195" s="130" t="n">
        <v>2.05</v>
      </c>
      <c r="X195" s="139" t="n">
        <f aca="false">VLOOKUP(T195,IR!$C$6:$D$365,2)</f>
        <v>0.073938517076023</v>
      </c>
      <c r="Y195" s="147"/>
      <c r="Z195" s="148"/>
      <c r="AA195" s="147"/>
      <c r="AB195" s="148"/>
      <c r="AC195" s="141"/>
      <c r="AD195" s="141"/>
      <c r="AE195" s="120" t="n">
        <f aca="false">(T195-Calculation!$C$4)/365.25</f>
        <v>15.5838466803559</v>
      </c>
      <c r="AF195" s="119"/>
      <c r="AG195" s="142" t="n">
        <f aca="false">T195</f>
        <v>42309</v>
      </c>
      <c r="AH195" s="26" t="e">
        <f aca="false">fvol(AG195,volRange)</f>
        <v>#VALUE!</v>
      </c>
      <c r="AI195" s="143" t="n">
        <v>0.176</v>
      </c>
      <c r="AK195" s="26" t="e">
        <f aca="false">fvol(AJ195,volRange)</f>
        <v>#VALUE!</v>
      </c>
      <c r="AL195" s="143" t="n">
        <v>0.176</v>
      </c>
      <c r="AO195" s="128" t="n">
        <v>27.35</v>
      </c>
      <c r="AP195" s="138" t="e">
        <f aca="false">B195-AO195</f>
        <v>#VALUE!</v>
      </c>
      <c r="AT195" s="97" t="n">
        <f aca="false">C195/9.6</f>
        <v>5.05948275862069</v>
      </c>
    </row>
    <row r="196" customFormat="false" ht="12.75" hidden="false" customHeight="false" outlineLevel="0" collapsed="false">
      <c r="A196" s="127" t="n">
        <f aca="false">T196</f>
        <v>42339</v>
      </c>
      <c r="B196" s="128" t="e">
        <f aca="false">U196+PPadd</f>
        <v>#VALUE!</v>
      </c>
      <c r="C196" s="129" t="n">
        <f aca="false">V196+GPadd</f>
        <v>49.1420689655173</v>
      </c>
      <c r="D196" s="130" t="n">
        <v>2.05</v>
      </c>
      <c r="E196" s="131" t="n">
        <f aca="false">X196</f>
        <v>0.073935302729942</v>
      </c>
      <c r="F196" s="147"/>
      <c r="G196" s="148"/>
      <c r="H196" s="147"/>
      <c r="I196" s="148"/>
      <c r="L196" s="101" t="n">
        <f aca="false">(A196-Calculation!$C$4)/365.25</f>
        <v>15.6659822039699</v>
      </c>
      <c r="N196" s="134" t="n">
        <f aca="false">A196</f>
        <v>42339</v>
      </c>
      <c r="O196" s="26" t="e">
        <f aca="false">AH196*(1+PvolMult)</f>
        <v>#VALUE!</v>
      </c>
      <c r="P196" s="135" t="n">
        <f aca="false">AI196*(1+GvolMult)</f>
        <v>0.176</v>
      </c>
      <c r="Q196" s="144"/>
      <c r="T196" s="137" t="n">
        <f aca="false">DATE(YEAR(T195),MONTH(T195)+1,1)</f>
        <v>42339</v>
      </c>
      <c r="U196" s="128" t="e">
        <f aca="false">fprice(T196,forward_range)</f>
        <v>#VALUE!</v>
      </c>
      <c r="V196" s="138" t="n">
        <v>49.1420689655173</v>
      </c>
      <c r="W196" s="130" t="n">
        <v>2.05</v>
      </c>
      <c r="X196" s="139" t="n">
        <f aca="false">VLOOKUP(T196,IR!$C$6:$D$365,2)</f>
        <v>0.073935302729942</v>
      </c>
      <c r="Y196" s="147"/>
      <c r="Z196" s="148"/>
      <c r="AA196" s="147"/>
      <c r="AB196" s="148"/>
      <c r="AC196" s="141"/>
      <c r="AD196" s="141"/>
      <c r="AE196" s="120" t="n">
        <f aca="false">(T196-Calculation!$C$4)/365.25</f>
        <v>15.6659822039699</v>
      </c>
      <c r="AF196" s="119"/>
      <c r="AG196" s="142" t="n">
        <f aca="false">T196</f>
        <v>42339</v>
      </c>
      <c r="AH196" s="26" t="e">
        <f aca="false">fvol(AG196,volRange)</f>
        <v>#VALUE!</v>
      </c>
      <c r="AI196" s="143" t="n">
        <v>0.176</v>
      </c>
      <c r="AK196" s="26" t="e">
        <f aca="false">fvol(AJ196,volRange)</f>
        <v>#VALUE!</v>
      </c>
      <c r="AL196" s="143" t="n">
        <v>0.176</v>
      </c>
      <c r="AO196" s="128" t="n">
        <v>28.35</v>
      </c>
      <c r="AP196" s="138" t="e">
        <f aca="false">B196-AO196</f>
        <v>#VALUE!</v>
      </c>
      <c r="AT196" s="97" t="n">
        <f aca="false">C196/9.6</f>
        <v>5.11896551724138</v>
      </c>
    </row>
    <row r="197" customFormat="false" ht="12.75" hidden="false" customHeight="false" outlineLevel="0" collapsed="false">
      <c r="A197" s="127" t="n">
        <f aca="false">T197</f>
        <v>42370</v>
      </c>
      <c r="B197" s="128" t="e">
        <f aca="false">U197+PPadd</f>
        <v>#VALUE!</v>
      </c>
      <c r="C197" s="129" t="n">
        <f aca="false">V197+GPadd</f>
        <v>48.4667586206897</v>
      </c>
      <c r="D197" s="130" t="n">
        <v>2.05</v>
      </c>
      <c r="E197" s="131" t="n">
        <f aca="false">X197</f>
        <v>0.073931981239</v>
      </c>
      <c r="F197" s="147"/>
      <c r="G197" s="148"/>
      <c r="H197" s="147"/>
      <c r="I197" s="148"/>
      <c r="L197" s="101" t="n">
        <f aca="false">(A197-Calculation!$C$4)/365.25</f>
        <v>15.750855578371</v>
      </c>
      <c r="N197" s="134" t="n">
        <f aca="false">A197</f>
        <v>42370</v>
      </c>
      <c r="O197" s="26" t="e">
        <f aca="false">AH197*(1+PvolMult)</f>
        <v>#VALUE!</v>
      </c>
      <c r="P197" s="135" t="n">
        <f aca="false">AI197*(1+GvolMult)</f>
        <v>0.176</v>
      </c>
      <c r="Q197" s="144"/>
      <c r="T197" s="137" t="n">
        <f aca="false">DATE(YEAR(T196),MONTH(T196)+1,1)</f>
        <v>42370</v>
      </c>
      <c r="U197" s="128" t="e">
        <f aca="false">fprice(T197,forward_range)</f>
        <v>#VALUE!</v>
      </c>
      <c r="V197" s="138" t="n">
        <v>48.4667586206897</v>
      </c>
      <c r="W197" s="130" t="n">
        <v>2.05</v>
      </c>
      <c r="X197" s="139" t="n">
        <f aca="false">VLOOKUP(T197,IR!$C$6:$D$365,2)</f>
        <v>0.073931981239</v>
      </c>
      <c r="Y197" s="147"/>
      <c r="Z197" s="148"/>
      <c r="AA197" s="147"/>
      <c r="AB197" s="148"/>
      <c r="AC197" s="141"/>
      <c r="AD197" s="141"/>
      <c r="AE197" s="120" t="n">
        <f aca="false">(T197-Calculation!$C$4)/365.25</f>
        <v>15.750855578371</v>
      </c>
      <c r="AF197" s="119"/>
      <c r="AG197" s="142" t="n">
        <f aca="false">T197</f>
        <v>42370</v>
      </c>
      <c r="AH197" s="26" t="e">
        <f aca="false">fvol(AG197,volRange)</f>
        <v>#VALUE!</v>
      </c>
      <c r="AI197" s="143" t="n">
        <v>0.176</v>
      </c>
      <c r="AK197" s="26" t="e">
        <f aca="false">fvol(AJ197,volRange)</f>
        <v>#VALUE!</v>
      </c>
      <c r="AL197" s="143" t="n">
        <v>0.176</v>
      </c>
      <c r="AO197" s="128" t="n">
        <v>35.05</v>
      </c>
      <c r="AP197" s="138" t="e">
        <f aca="false">B197-AO197</f>
        <v>#VALUE!</v>
      </c>
      <c r="AT197" s="97" t="n">
        <f aca="false">C197/9.6</f>
        <v>5.04862068965517</v>
      </c>
    </row>
    <row r="198" customFormat="false" ht="12.75" hidden="false" customHeight="false" outlineLevel="0" collapsed="false">
      <c r="A198" s="127" t="n">
        <f aca="false">T198</f>
        <v>42401</v>
      </c>
      <c r="B198" s="128" t="e">
        <f aca="false">U198+PPadd</f>
        <v>#VALUE!</v>
      </c>
      <c r="C198" s="129" t="n">
        <f aca="false">V198+GPadd</f>
        <v>47.3412413793104</v>
      </c>
      <c r="D198" s="130" t="n">
        <v>2.05</v>
      </c>
      <c r="E198" s="131" t="n">
        <f aca="false">X198</f>
        <v>0.07392865974805</v>
      </c>
      <c r="F198" s="147"/>
      <c r="G198" s="148"/>
      <c r="H198" s="147"/>
      <c r="I198" s="148"/>
      <c r="L198" s="101" t="n">
        <f aca="false">(A198-Calculation!$C$4)/365.25</f>
        <v>15.8357289527721</v>
      </c>
      <c r="N198" s="134" t="n">
        <f aca="false">A198</f>
        <v>42401</v>
      </c>
      <c r="O198" s="26" t="e">
        <f aca="false">AH198*(1+PvolMult)</f>
        <v>#VALUE!</v>
      </c>
      <c r="P198" s="135" t="n">
        <f aca="false">AI198*(1+GvolMult)</f>
        <v>0.176</v>
      </c>
      <c r="Q198" s="144"/>
      <c r="T198" s="137" t="n">
        <f aca="false">DATE(YEAR(T197),MONTH(T197)+1,1)</f>
        <v>42401</v>
      </c>
      <c r="U198" s="128" t="e">
        <f aca="false">fprice(T198,forward_range)</f>
        <v>#VALUE!</v>
      </c>
      <c r="V198" s="138" t="n">
        <v>47.3412413793104</v>
      </c>
      <c r="W198" s="130" t="n">
        <v>2.05</v>
      </c>
      <c r="X198" s="139" t="n">
        <f aca="false">VLOOKUP(T198,IR!$C$6:$D$365,2)</f>
        <v>0.07392865974805</v>
      </c>
      <c r="Y198" s="147"/>
      <c r="Z198" s="148"/>
      <c r="AA198" s="147"/>
      <c r="AB198" s="148"/>
      <c r="AC198" s="141"/>
      <c r="AD198" s="141"/>
      <c r="AE198" s="120" t="n">
        <f aca="false">(T198-Calculation!$C$4)/365.25</f>
        <v>15.8357289527721</v>
      </c>
      <c r="AF198" s="119"/>
      <c r="AG198" s="142" t="n">
        <f aca="false">T198</f>
        <v>42401</v>
      </c>
      <c r="AH198" s="26" t="e">
        <f aca="false">fvol(AG198,volRange)</f>
        <v>#VALUE!</v>
      </c>
      <c r="AI198" s="143" t="n">
        <v>0.176</v>
      </c>
      <c r="AK198" s="26" t="e">
        <f aca="false">fvol(AJ198,volRange)</f>
        <v>#VALUE!</v>
      </c>
      <c r="AL198" s="143" t="n">
        <v>0.176</v>
      </c>
      <c r="AO198" s="128" t="n">
        <v>35.05</v>
      </c>
      <c r="AP198" s="138" t="e">
        <f aca="false">B198-AO198</f>
        <v>#VALUE!</v>
      </c>
      <c r="AT198" s="97" t="n">
        <f aca="false">C198/9.6</f>
        <v>4.93137931034483</v>
      </c>
    </row>
    <row r="199" customFormat="false" ht="12.75" hidden="false" customHeight="false" outlineLevel="0" collapsed="false">
      <c r="A199" s="127" t="n">
        <f aca="false">T199</f>
        <v>42430</v>
      </c>
      <c r="B199" s="128" t="e">
        <f aca="false">U199+PPadd</f>
        <v>#VALUE!</v>
      </c>
      <c r="C199" s="129" t="n">
        <f aca="false">V199+GPadd</f>
        <v>46.32</v>
      </c>
      <c r="D199" s="130" t="n">
        <v>2.05</v>
      </c>
      <c r="E199" s="131" t="n">
        <f aca="false">X199</f>
        <v>0.073925552546847</v>
      </c>
      <c r="F199" s="147"/>
      <c r="G199" s="148"/>
      <c r="H199" s="147"/>
      <c r="I199" s="148"/>
      <c r="L199" s="101" t="n">
        <f aca="false">(A199-Calculation!$C$4)/365.25</f>
        <v>15.9151266255989</v>
      </c>
      <c r="N199" s="134" t="n">
        <f aca="false">A199</f>
        <v>42430</v>
      </c>
      <c r="O199" s="26" t="e">
        <f aca="false">AH199*(1+PvolMult)</f>
        <v>#VALUE!</v>
      </c>
      <c r="P199" s="135" t="n">
        <f aca="false">AI199*(1+GvolMult)</f>
        <v>0.176</v>
      </c>
      <c r="Q199" s="144"/>
      <c r="T199" s="137" t="n">
        <f aca="false">DATE(YEAR(T198),MONTH(T198)+1,1)</f>
        <v>42430</v>
      </c>
      <c r="U199" s="128" t="e">
        <f aca="false">fprice(T199,forward_range)</f>
        <v>#VALUE!</v>
      </c>
      <c r="V199" s="138" t="n">
        <v>46.32</v>
      </c>
      <c r="W199" s="130" t="n">
        <v>2.05</v>
      </c>
      <c r="X199" s="139" t="n">
        <f aca="false">VLOOKUP(T199,IR!$C$6:$D$365,2)</f>
        <v>0.073925552546847</v>
      </c>
      <c r="Y199" s="147"/>
      <c r="Z199" s="148"/>
      <c r="AA199" s="147"/>
      <c r="AB199" s="148"/>
      <c r="AC199" s="141"/>
      <c r="AD199" s="141"/>
      <c r="AE199" s="120" t="n">
        <f aca="false">(T199-Calculation!$C$4)/365.25</f>
        <v>15.9151266255989</v>
      </c>
      <c r="AF199" s="119"/>
      <c r="AG199" s="142" t="n">
        <f aca="false">T199</f>
        <v>42430</v>
      </c>
      <c r="AH199" s="26" t="e">
        <f aca="false">fvol(AG199,volRange)</f>
        <v>#VALUE!</v>
      </c>
      <c r="AI199" s="143" t="n">
        <v>0.176</v>
      </c>
      <c r="AK199" s="26" t="e">
        <f aca="false">fvol(AJ199,volRange)</f>
        <v>#VALUE!</v>
      </c>
      <c r="AL199" s="143" t="n">
        <v>0.176</v>
      </c>
      <c r="AO199" s="128" t="n">
        <v>27.275</v>
      </c>
      <c r="AP199" s="138" t="e">
        <f aca="false">B199-AO199</f>
        <v>#VALUE!</v>
      </c>
      <c r="AT199" s="97" t="n">
        <f aca="false">C199/9.6</f>
        <v>4.825</v>
      </c>
    </row>
    <row r="200" customFormat="false" ht="12.75" hidden="false" customHeight="false" outlineLevel="0" collapsed="false">
      <c r="A200" s="127" t="n">
        <f aca="false">T200</f>
        <v>42461</v>
      </c>
      <c r="B200" s="128" t="e">
        <f aca="false">U200+PPadd</f>
        <v>#VALUE!</v>
      </c>
      <c r="C200" s="129" t="n">
        <f aca="false">V200+GPadd</f>
        <v>45.3881379310345</v>
      </c>
      <c r="D200" s="130" t="n">
        <v>2.05</v>
      </c>
      <c r="E200" s="131" t="n">
        <f aca="false">X200</f>
        <v>0.07392223105591</v>
      </c>
      <c r="F200" s="147"/>
      <c r="G200" s="148"/>
      <c r="H200" s="147"/>
      <c r="I200" s="148"/>
      <c r="L200" s="101" t="n">
        <f aca="false">(A200-Calculation!$C$4)/365.25</f>
        <v>16</v>
      </c>
      <c r="N200" s="134" t="n">
        <f aca="false">A200</f>
        <v>42461</v>
      </c>
      <c r="O200" s="26" t="e">
        <f aca="false">AH200*(1+PvolMult)</f>
        <v>#VALUE!</v>
      </c>
      <c r="P200" s="135" t="n">
        <f aca="false">AI200*(1+GvolMult)</f>
        <v>0.176</v>
      </c>
      <c r="Q200" s="144"/>
      <c r="T200" s="137" t="n">
        <f aca="false">DATE(YEAR(T199),MONTH(T199)+1,1)</f>
        <v>42461</v>
      </c>
      <c r="U200" s="128" t="e">
        <f aca="false">fprice(T200,forward_range)</f>
        <v>#VALUE!</v>
      </c>
      <c r="V200" s="138" t="n">
        <v>45.3881379310345</v>
      </c>
      <c r="W200" s="130" t="n">
        <v>2.05</v>
      </c>
      <c r="X200" s="139" t="n">
        <f aca="false">VLOOKUP(T200,IR!$C$6:$D$365,2)</f>
        <v>0.07392223105591</v>
      </c>
      <c r="Y200" s="147"/>
      <c r="Z200" s="148"/>
      <c r="AA200" s="147"/>
      <c r="AB200" s="148"/>
      <c r="AC200" s="141"/>
      <c r="AD200" s="141"/>
      <c r="AE200" s="120" t="n">
        <f aca="false">(T200-Calculation!$C$4)/365.25</f>
        <v>16</v>
      </c>
      <c r="AF200" s="119"/>
      <c r="AG200" s="142" t="n">
        <f aca="false">T200</f>
        <v>42461</v>
      </c>
      <c r="AH200" s="26" t="e">
        <f aca="false">fvol(AG200,volRange)</f>
        <v>#VALUE!</v>
      </c>
      <c r="AI200" s="143" t="n">
        <v>0.176</v>
      </c>
      <c r="AK200" s="26" t="e">
        <f aca="false">fvol(AJ200,volRange)</f>
        <v>#VALUE!</v>
      </c>
      <c r="AL200" s="143" t="n">
        <v>0.176</v>
      </c>
      <c r="AO200" s="128" t="n">
        <v>27.5</v>
      </c>
      <c r="AP200" s="138" t="e">
        <f aca="false">B200-AO200</f>
        <v>#VALUE!</v>
      </c>
      <c r="AT200" s="97" t="n">
        <f aca="false">C200/9.6</f>
        <v>4.72793103448276</v>
      </c>
    </row>
    <row r="201" customFormat="false" ht="12.75" hidden="false" customHeight="false" outlineLevel="0" collapsed="false">
      <c r="A201" s="127" t="n">
        <f aca="false">T201</f>
        <v>42491</v>
      </c>
      <c r="B201" s="128" t="e">
        <f aca="false">U201+PPadd</f>
        <v>#VALUE!</v>
      </c>
      <c r="C201" s="129" t="n">
        <f aca="false">V201+GPadd</f>
        <v>44.7343448275862</v>
      </c>
      <c r="D201" s="130" t="n">
        <v>2.05</v>
      </c>
      <c r="E201" s="131" t="n">
        <f aca="false">X201</f>
        <v>0.073919016709846</v>
      </c>
      <c r="F201" s="147"/>
      <c r="G201" s="148"/>
      <c r="H201" s="147"/>
      <c r="I201" s="148"/>
      <c r="L201" s="101" t="n">
        <f aca="false">(A201-Calculation!$C$4)/365.25</f>
        <v>16.082135523614</v>
      </c>
      <c r="N201" s="134" t="n">
        <f aca="false">A201</f>
        <v>42491</v>
      </c>
      <c r="O201" s="26" t="e">
        <f aca="false">AH201*(1+PvolMult)</f>
        <v>#VALUE!</v>
      </c>
      <c r="P201" s="135" t="n">
        <f aca="false">AI201*(1+GvolMult)</f>
        <v>0.176</v>
      </c>
      <c r="Q201" s="144"/>
      <c r="T201" s="137" t="n">
        <f aca="false">DATE(YEAR(T200),MONTH(T200)+1,1)</f>
        <v>42491</v>
      </c>
      <c r="U201" s="128" t="e">
        <f aca="false">fprice(T201,forward_range)</f>
        <v>#VALUE!</v>
      </c>
      <c r="V201" s="138" t="n">
        <v>44.7343448275862</v>
      </c>
      <c r="W201" s="130" t="n">
        <v>2.05</v>
      </c>
      <c r="X201" s="139" t="n">
        <f aca="false">VLOOKUP(T201,IR!$C$6:$D$365,2)</f>
        <v>0.073919016709846</v>
      </c>
      <c r="Y201" s="147"/>
      <c r="Z201" s="148"/>
      <c r="AA201" s="147"/>
      <c r="AB201" s="148"/>
      <c r="AC201" s="141"/>
      <c r="AD201" s="141"/>
      <c r="AE201" s="120" t="n">
        <f aca="false">(T201-Calculation!$C$4)/365.25</f>
        <v>16.082135523614</v>
      </c>
      <c r="AF201" s="119"/>
      <c r="AG201" s="142" t="n">
        <f aca="false">T201</f>
        <v>42491</v>
      </c>
      <c r="AH201" s="26" t="e">
        <f aca="false">fvol(AG201,volRange)</f>
        <v>#VALUE!</v>
      </c>
      <c r="AI201" s="143" t="n">
        <v>0.176</v>
      </c>
      <c r="AK201" s="26" t="e">
        <f aca="false">fvol(AJ201,volRange)</f>
        <v>#VALUE!</v>
      </c>
      <c r="AL201" s="143" t="n">
        <v>0.176</v>
      </c>
      <c r="AO201" s="128" t="n">
        <v>35.3</v>
      </c>
      <c r="AP201" s="138" t="e">
        <f aca="false">B201-AO201</f>
        <v>#VALUE!</v>
      </c>
      <c r="AT201" s="97" t="n">
        <f aca="false">C201/9.6</f>
        <v>4.6598275862069</v>
      </c>
    </row>
    <row r="202" customFormat="false" ht="12.75" hidden="false" customHeight="false" outlineLevel="0" collapsed="false">
      <c r="A202" s="127" t="n">
        <f aca="false">T202</f>
        <v>42522</v>
      </c>
      <c r="B202" s="128" t="e">
        <f aca="false">U202+PPadd</f>
        <v>#VALUE!</v>
      </c>
      <c r="C202" s="129" t="n">
        <f aca="false">V202+GPadd</f>
        <v>44.936275862069</v>
      </c>
      <c r="D202" s="130" t="n">
        <v>2.05</v>
      </c>
      <c r="E202" s="131" t="n">
        <f aca="false">X202</f>
        <v>0.073915695218915</v>
      </c>
      <c r="F202" s="147"/>
      <c r="G202" s="148"/>
      <c r="H202" s="147"/>
      <c r="I202" s="148"/>
      <c r="L202" s="101" t="n">
        <f aca="false">(A202-Calculation!$C$4)/365.25</f>
        <v>16.1670088980151</v>
      </c>
      <c r="N202" s="134" t="n">
        <f aca="false">A202</f>
        <v>42522</v>
      </c>
      <c r="O202" s="26" t="e">
        <f aca="false">AH202*(1+PvolMult)</f>
        <v>#VALUE!</v>
      </c>
      <c r="P202" s="135" t="n">
        <f aca="false">AI202*(1+GvolMult)</f>
        <v>0.176</v>
      </c>
      <c r="Q202" s="144"/>
      <c r="T202" s="137" t="n">
        <f aca="false">DATE(YEAR(T201),MONTH(T201)+1,1)</f>
        <v>42522</v>
      </c>
      <c r="U202" s="128" t="e">
        <f aca="false">fprice(T202,forward_range)</f>
        <v>#VALUE!</v>
      </c>
      <c r="V202" s="138" t="n">
        <v>44.936275862069</v>
      </c>
      <c r="W202" s="130" t="n">
        <v>2.05</v>
      </c>
      <c r="X202" s="139" t="n">
        <f aca="false">VLOOKUP(T202,IR!$C$6:$D$365,2)</f>
        <v>0.073915695218915</v>
      </c>
      <c r="Y202" s="147"/>
      <c r="Z202" s="148"/>
      <c r="AA202" s="147"/>
      <c r="AB202" s="148"/>
      <c r="AC202" s="141"/>
      <c r="AD202" s="141"/>
      <c r="AE202" s="120" t="n">
        <f aca="false">(T202-Calculation!$C$4)/365.25</f>
        <v>16.1670088980151</v>
      </c>
      <c r="AF202" s="119"/>
      <c r="AG202" s="142" t="n">
        <f aca="false">T202</f>
        <v>42522</v>
      </c>
      <c r="AH202" s="26" t="e">
        <f aca="false">fvol(AG202,volRange)</f>
        <v>#VALUE!</v>
      </c>
      <c r="AI202" s="143" t="n">
        <v>0.176</v>
      </c>
      <c r="AK202" s="26" t="e">
        <f aca="false">fvol(AJ202,volRange)</f>
        <v>#VALUE!</v>
      </c>
      <c r="AL202" s="143" t="n">
        <v>0.176</v>
      </c>
      <c r="AO202" s="128" t="n">
        <v>62.125</v>
      </c>
      <c r="AP202" s="138" t="e">
        <f aca="false">B202-AO202</f>
        <v>#VALUE!</v>
      </c>
      <c r="AT202" s="97" t="n">
        <f aca="false">C202/9.6</f>
        <v>4.68086206896552</v>
      </c>
    </row>
    <row r="203" customFormat="false" ht="12.75" hidden="false" customHeight="false" outlineLevel="0" collapsed="false">
      <c r="A203" s="127" t="n">
        <f aca="false">T203</f>
        <v>42552</v>
      </c>
      <c r="B203" s="128" t="e">
        <f aca="false">U203+PPadd</f>
        <v>#VALUE!</v>
      </c>
      <c r="C203" s="129" t="n">
        <f aca="false">V203+GPadd</f>
        <v>45.5553103448276</v>
      </c>
      <c r="D203" s="130" t="n">
        <v>2.05</v>
      </c>
      <c r="E203" s="131" t="n">
        <f aca="false">X203</f>
        <v>0.073912480872857</v>
      </c>
      <c r="F203" s="147"/>
      <c r="G203" s="148"/>
      <c r="H203" s="147"/>
      <c r="I203" s="148"/>
      <c r="L203" s="101" t="n">
        <f aca="false">(A203-Calculation!$C$4)/365.25</f>
        <v>16.249144421629</v>
      </c>
      <c r="N203" s="134" t="n">
        <f aca="false">A203</f>
        <v>42552</v>
      </c>
      <c r="O203" s="26" t="e">
        <f aca="false">AH203*(1+PvolMult)</f>
        <v>#VALUE!</v>
      </c>
      <c r="P203" s="135" t="n">
        <f aca="false">AI203*(1+GvolMult)</f>
        <v>0.176</v>
      </c>
      <c r="Q203" s="144"/>
      <c r="T203" s="137" t="n">
        <f aca="false">DATE(YEAR(T202),MONTH(T202)+1,1)</f>
        <v>42552</v>
      </c>
      <c r="U203" s="128" t="e">
        <f aca="false">fprice(T203,forward_range)</f>
        <v>#VALUE!</v>
      </c>
      <c r="V203" s="138" t="n">
        <v>45.5553103448276</v>
      </c>
      <c r="W203" s="130" t="n">
        <v>2.05</v>
      </c>
      <c r="X203" s="139" t="n">
        <f aca="false">VLOOKUP(T203,IR!$C$6:$D$365,2)</f>
        <v>0.073912480872857</v>
      </c>
      <c r="Y203" s="147"/>
      <c r="Z203" s="148"/>
      <c r="AA203" s="147"/>
      <c r="AB203" s="148"/>
      <c r="AC203" s="141"/>
      <c r="AD203" s="141"/>
      <c r="AE203" s="120" t="n">
        <f aca="false">(T203-Calculation!$C$4)/365.25</f>
        <v>16.249144421629</v>
      </c>
      <c r="AF203" s="119"/>
      <c r="AG203" s="142" t="n">
        <f aca="false">T203</f>
        <v>42552</v>
      </c>
      <c r="AH203" s="26" t="e">
        <f aca="false">fvol(AG203,volRange)</f>
        <v>#VALUE!</v>
      </c>
      <c r="AI203" s="143" t="n">
        <v>0.176</v>
      </c>
      <c r="AK203" s="26" t="e">
        <f aca="false">fvol(AJ203,volRange)</f>
        <v>#VALUE!</v>
      </c>
      <c r="AL203" s="143" t="n">
        <v>0.176</v>
      </c>
      <c r="AO203" s="128" t="n">
        <v>112.5</v>
      </c>
      <c r="AP203" s="138" t="e">
        <f aca="false">B203-AO203</f>
        <v>#VALUE!</v>
      </c>
      <c r="AT203" s="97" t="n">
        <f aca="false">C203/9.6</f>
        <v>4.74534482758621</v>
      </c>
    </row>
    <row r="204" customFormat="false" ht="12.75" hidden="false" customHeight="false" outlineLevel="0" collapsed="false">
      <c r="A204" s="127" t="n">
        <f aca="false">T204</f>
        <v>42583</v>
      </c>
      <c r="B204" s="128" t="e">
        <f aca="false">U204+PPadd</f>
        <v>#VALUE!</v>
      </c>
      <c r="C204" s="129" t="n">
        <f aca="false">V204+GPadd</f>
        <v>46.2918620689655</v>
      </c>
      <c r="D204" s="130" t="n">
        <v>2.05</v>
      </c>
      <c r="E204" s="131" t="n">
        <f aca="false">X204</f>
        <v>0.073909159381935</v>
      </c>
      <c r="F204" s="147"/>
      <c r="G204" s="148"/>
      <c r="H204" s="147"/>
      <c r="I204" s="148"/>
      <c r="L204" s="101" t="n">
        <f aca="false">(A204-Calculation!$C$4)/365.25</f>
        <v>16.3340177960301</v>
      </c>
      <c r="N204" s="134" t="n">
        <f aca="false">A204</f>
        <v>42583</v>
      </c>
      <c r="O204" s="26" t="e">
        <f aca="false">AH204*(1+PvolMult)</f>
        <v>#VALUE!</v>
      </c>
      <c r="P204" s="135" t="n">
        <f aca="false">AI204*(1+GvolMult)</f>
        <v>0.176</v>
      </c>
      <c r="Q204" s="144"/>
      <c r="T204" s="137" t="n">
        <f aca="false">DATE(YEAR(T203),MONTH(T203)+1,1)</f>
        <v>42583</v>
      </c>
      <c r="U204" s="128" t="e">
        <f aca="false">fprice(T204,forward_range)</f>
        <v>#VALUE!</v>
      </c>
      <c r="V204" s="138" t="n">
        <v>46.2918620689655</v>
      </c>
      <c r="W204" s="130" t="n">
        <v>2.05</v>
      </c>
      <c r="X204" s="139" t="n">
        <f aca="false">VLOOKUP(T204,IR!$C$6:$D$365,2)</f>
        <v>0.073909159381935</v>
      </c>
      <c r="Y204" s="147"/>
      <c r="Z204" s="148"/>
      <c r="AA204" s="147"/>
      <c r="AB204" s="148"/>
      <c r="AC204" s="141"/>
      <c r="AD204" s="141"/>
      <c r="AE204" s="120" t="n">
        <f aca="false">(T204-Calculation!$C$4)/365.25</f>
        <v>16.3340177960301</v>
      </c>
      <c r="AF204" s="119"/>
      <c r="AG204" s="142" t="n">
        <f aca="false">T204</f>
        <v>42583</v>
      </c>
      <c r="AH204" s="26" t="e">
        <f aca="false">fvol(AG204,volRange)</f>
        <v>#VALUE!</v>
      </c>
      <c r="AI204" s="143" t="n">
        <v>0.176</v>
      </c>
      <c r="AK204" s="26" t="e">
        <f aca="false">fvol(AJ204,volRange)</f>
        <v>#VALUE!</v>
      </c>
      <c r="AL204" s="143" t="n">
        <v>0.176</v>
      </c>
      <c r="AO204" s="128" t="n">
        <v>100</v>
      </c>
      <c r="AP204" s="138" t="e">
        <f aca="false">B204-AO204</f>
        <v>#VALUE!</v>
      </c>
      <c r="AT204" s="97" t="n">
        <f aca="false">C204/9.6</f>
        <v>4.82206896551724</v>
      </c>
    </row>
    <row r="205" customFormat="false" ht="12.75" hidden="false" customHeight="false" outlineLevel="0" collapsed="false">
      <c r="A205" s="127" t="n">
        <f aca="false">T205</f>
        <v>42614</v>
      </c>
      <c r="B205" s="128" t="e">
        <f aca="false">U205+PPadd</f>
        <v>#VALUE!</v>
      </c>
      <c r="C205" s="129" t="n">
        <f aca="false">V205+GPadd</f>
        <v>47.7235862068966</v>
      </c>
      <c r="D205" s="130" t="n">
        <v>2.05</v>
      </c>
      <c r="E205" s="131" t="n">
        <f aca="false">X205</f>
        <v>0.073905837891015</v>
      </c>
      <c r="F205" s="147"/>
      <c r="G205" s="148"/>
      <c r="H205" s="147"/>
      <c r="I205" s="148"/>
      <c r="L205" s="101" t="n">
        <f aca="false">(A205-Calculation!$C$4)/365.25</f>
        <v>16.4188911704312</v>
      </c>
      <c r="N205" s="134" t="n">
        <f aca="false">A205</f>
        <v>42614</v>
      </c>
      <c r="O205" s="26" t="e">
        <f aca="false">AH205*(1+PvolMult)</f>
        <v>#VALUE!</v>
      </c>
      <c r="P205" s="135" t="n">
        <f aca="false">AI205*(1+GvolMult)</f>
        <v>0.176</v>
      </c>
      <c r="Q205" s="144"/>
      <c r="T205" s="137" t="n">
        <f aca="false">DATE(YEAR(T204),MONTH(T204)+1,1)</f>
        <v>42614</v>
      </c>
      <c r="U205" s="128" t="e">
        <f aca="false">fprice(T205,forward_range)</f>
        <v>#VALUE!</v>
      </c>
      <c r="V205" s="138" t="n">
        <v>47.7235862068966</v>
      </c>
      <c r="W205" s="130" t="n">
        <v>2.05</v>
      </c>
      <c r="X205" s="139" t="n">
        <f aca="false">VLOOKUP(T205,IR!$C$6:$D$365,2)</f>
        <v>0.073905837891015</v>
      </c>
      <c r="Y205" s="147"/>
      <c r="Z205" s="148"/>
      <c r="AA205" s="147"/>
      <c r="AB205" s="148"/>
      <c r="AC205" s="141"/>
      <c r="AD205" s="141"/>
      <c r="AE205" s="120" t="n">
        <f aca="false">(T205-Calculation!$C$4)/365.25</f>
        <v>16.4188911704312</v>
      </c>
      <c r="AF205" s="119"/>
      <c r="AG205" s="142" t="n">
        <f aca="false">T205</f>
        <v>42614</v>
      </c>
      <c r="AH205" s="26" t="e">
        <f aca="false">fvol(AG205,volRange)</f>
        <v>#VALUE!</v>
      </c>
      <c r="AI205" s="143" t="n">
        <v>0.176</v>
      </c>
      <c r="AK205" s="26" t="e">
        <f aca="false">fvol(AJ205,volRange)</f>
        <v>#VALUE!</v>
      </c>
      <c r="AL205" s="143" t="n">
        <v>0.176</v>
      </c>
      <c r="AO205" s="128" t="n">
        <v>36.35</v>
      </c>
      <c r="AP205" s="138" t="e">
        <f aca="false">B205-AO205</f>
        <v>#VALUE!</v>
      </c>
      <c r="AT205" s="97" t="n">
        <f aca="false">C205/9.6</f>
        <v>4.97120689655173</v>
      </c>
    </row>
    <row r="206" customFormat="false" ht="12.75" hidden="false" customHeight="false" outlineLevel="0" collapsed="false">
      <c r="A206" s="127" t="n">
        <f aca="false">T206</f>
        <v>42644</v>
      </c>
      <c r="B206" s="128" t="e">
        <f aca="false">U206+PPadd</f>
        <v>#VALUE!</v>
      </c>
      <c r="C206" s="129" t="n">
        <f aca="false">V206+GPadd</f>
        <v>48.6554482758621</v>
      </c>
      <c r="D206" s="130" t="n">
        <v>2.05</v>
      </c>
      <c r="E206" s="131" t="n">
        <f aca="false">X206</f>
        <v>0.073902623544968</v>
      </c>
      <c r="F206" s="147"/>
      <c r="G206" s="148"/>
      <c r="H206" s="147"/>
      <c r="I206" s="148"/>
      <c r="L206" s="101" t="n">
        <f aca="false">(A206-Calculation!$C$4)/365.25</f>
        <v>16.5010266940452</v>
      </c>
      <c r="N206" s="134" t="n">
        <f aca="false">A206</f>
        <v>42644</v>
      </c>
      <c r="O206" s="26" t="e">
        <f aca="false">AH206*(1+PvolMult)</f>
        <v>#VALUE!</v>
      </c>
      <c r="P206" s="135" t="n">
        <f aca="false">AI206*(1+GvolMult)</f>
        <v>0.176</v>
      </c>
      <c r="Q206" s="144"/>
      <c r="T206" s="137" t="n">
        <f aca="false">DATE(YEAR(T205),MONTH(T205)+1,1)</f>
        <v>42644</v>
      </c>
      <c r="U206" s="128" t="e">
        <f aca="false">fprice(T206,forward_range)</f>
        <v>#VALUE!</v>
      </c>
      <c r="V206" s="138" t="n">
        <v>48.6554482758621</v>
      </c>
      <c r="W206" s="130" t="n">
        <v>2.05</v>
      </c>
      <c r="X206" s="139" t="n">
        <f aca="false">VLOOKUP(T206,IR!$C$6:$D$365,2)</f>
        <v>0.073902623544968</v>
      </c>
      <c r="Y206" s="147"/>
      <c r="Z206" s="148"/>
      <c r="AA206" s="147"/>
      <c r="AB206" s="148"/>
      <c r="AC206" s="141"/>
      <c r="AD206" s="141"/>
      <c r="AE206" s="120" t="n">
        <f aca="false">(T206-Calculation!$C$4)/365.25</f>
        <v>16.5010266940452</v>
      </c>
      <c r="AF206" s="119"/>
      <c r="AG206" s="142" t="n">
        <f aca="false">T206</f>
        <v>42644</v>
      </c>
      <c r="AH206" s="26" t="e">
        <f aca="false">fvol(AG206,volRange)</f>
        <v>#VALUE!</v>
      </c>
      <c r="AI206" s="143" t="n">
        <v>0.176</v>
      </c>
      <c r="AK206" s="26" t="e">
        <f aca="false">fvol(AJ206,volRange)</f>
        <v>#VALUE!</v>
      </c>
      <c r="AL206" s="143" t="n">
        <v>0.176</v>
      </c>
      <c r="AO206" s="128" t="n">
        <v>27.1</v>
      </c>
      <c r="AP206" s="138" t="e">
        <f aca="false">B206-AO206</f>
        <v>#VALUE!</v>
      </c>
      <c r="AT206" s="97" t="n">
        <f aca="false">C206/9.6</f>
        <v>5.06827586206897</v>
      </c>
    </row>
    <row r="207" customFormat="false" ht="12.75" hidden="false" customHeight="false" outlineLevel="0" collapsed="false">
      <c r="A207" s="127" t="n">
        <f aca="false">T207</f>
        <v>42675</v>
      </c>
      <c r="B207" s="128" t="e">
        <f aca="false">U207+PPadd</f>
        <v>#VALUE!</v>
      </c>
      <c r="C207" s="129" t="n">
        <f aca="false">V207+GPadd</f>
        <v>48.5710344827586</v>
      </c>
      <c r="D207" s="130" t="n">
        <v>2.05</v>
      </c>
      <c r="E207" s="131" t="n">
        <f aca="false">X207</f>
        <v>0.073899302054056</v>
      </c>
      <c r="F207" s="147"/>
      <c r="G207" s="148"/>
      <c r="H207" s="147"/>
      <c r="I207" s="148"/>
      <c r="L207" s="101" t="n">
        <f aca="false">(A207-Calculation!$C$4)/365.25</f>
        <v>16.5859000684463</v>
      </c>
      <c r="N207" s="134" t="n">
        <f aca="false">A207</f>
        <v>42675</v>
      </c>
      <c r="O207" s="26" t="e">
        <f aca="false">AH207*(1+PvolMult)</f>
        <v>#VALUE!</v>
      </c>
      <c r="P207" s="135" t="n">
        <f aca="false">AI207*(1+GvolMult)</f>
        <v>0.176</v>
      </c>
      <c r="Q207" s="144"/>
      <c r="T207" s="137" t="n">
        <f aca="false">DATE(YEAR(T206),MONTH(T206)+1,1)</f>
        <v>42675</v>
      </c>
      <c r="U207" s="128" t="e">
        <f aca="false">fprice(T207,forward_range)</f>
        <v>#VALUE!</v>
      </c>
      <c r="V207" s="138" t="n">
        <v>48.5710344827586</v>
      </c>
      <c r="W207" s="130" t="n">
        <v>2.05</v>
      </c>
      <c r="X207" s="139" t="n">
        <f aca="false">VLOOKUP(T207,IR!$C$6:$D$365,2)</f>
        <v>0.073899302054056</v>
      </c>
      <c r="Y207" s="147"/>
      <c r="Z207" s="148"/>
      <c r="AA207" s="147"/>
      <c r="AB207" s="148"/>
      <c r="AC207" s="141"/>
      <c r="AD207" s="141"/>
      <c r="AE207" s="120" t="n">
        <f aca="false">(T207-Calculation!$C$4)/365.25</f>
        <v>16.5859000684463</v>
      </c>
      <c r="AF207" s="119"/>
      <c r="AG207" s="142" t="n">
        <f aca="false">T207</f>
        <v>42675</v>
      </c>
      <c r="AH207" s="26" t="e">
        <f aca="false">fvol(AG207,volRange)</f>
        <v>#VALUE!</v>
      </c>
      <c r="AI207" s="143" t="n">
        <v>0.176</v>
      </c>
      <c r="AK207" s="26" t="e">
        <f aca="false">fvol(AJ207,volRange)</f>
        <v>#VALUE!</v>
      </c>
      <c r="AL207" s="143" t="n">
        <v>0.176</v>
      </c>
      <c r="AO207" s="128" t="n">
        <v>27.35</v>
      </c>
      <c r="AP207" s="138" t="e">
        <f aca="false">B207-AO207</f>
        <v>#VALUE!</v>
      </c>
      <c r="AT207" s="97" t="n">
        <f aca="false">C207/9.6</f>
        <v>5.05948275862069</v>
      </c>
    </row>
    <row r="208" customFormat="false" ht="12.75" hidden="false" customHeight="false" outlineLevel="0" collapsed="false">
      <c r="A208" s="127" t="n">
        <f aca="false">T208</f>
        <v>42705</v>
      </c>
      <c r="B208" s="128" t="e">
        <f aca="false">U208+PPadd</f>
        <v>#VALUE!</v>
      </c>
      <c r="C208" s="129" t="n">
        <f aca="false">V208+GPadd</f>
        <v>49.1420689655173</v>
      </c>
      <c r="D208" s="130" t="n">
        <v>2.05</v>
      </c>
      <c r="E208" s="131" t="n">
        <f aca="false">X208</f>
        <v>0.073896087708016</v>
      </c>
      <c r="F208" s="147"/>
      <c r="G208" s="148"/>
      <c r="H208" s="147"/>
      <c r="I208" s="148"/>
      <c r="L208" s="101" t="n">
        <f aca="false">(A208-Calculation!$C$4)/365.25</f>
        <v>16.6680355920602</v>
      </c>
      <c r="N208" s="134" t="n">
        <f aca="false">A208</f>
        <v>42705</v>
      </c>
      <c r="O208" s="26" t="e">
        <f aca="false">AH208*(1+PvolMult)</f>
        <v>#VALUE!</v>
      </c>
      <c r="P208" s="135" t="n">
        <f aca="false">AI208*(1+GvolMult)</f>
        <v>0.176</v>
      </c>
      <c r="Q208" s="144"/>
      <c r="T208" s="137" t="n">
        <f aca="false">DATE(YEAR(T207),MONTH(T207)+1,1)</f>
        <v>42705</v>
      </c>
      <c r="U208" s="128" t="e">
        <f aca="false">fprice(T208,forward_range)</f>
        <v>#VALUE!</v>
      </c>
      <c r="V208" s="138" t="n">
        <v>49.1420689655173</v>
      </c>
      <c r="W208" s="130" t="n">
        <v>2.05</v>
      </c>
      <c r="X208" s="139" t="n">
        <f aca="false">VLOOKUP(T208,IR!$C$6:$D$365,2)</f>
        <v>0.073896087708016</v>
      </c>
      <c r="Y208" s="147"/>
      <c r="Z208" s="148"/>
      <c r="AA208" s="147"/>
      <c r="AB208" s="148"/>
      <c r="AC208" s="141"/>
      <c r="AD208" s="141"/>
      <c r="AE208" s="120" t="n">
        <f aca="false">(T208-Calculation!$C$4)/365.25</f>
        <v>16.6680355920602</v>
      </c>
      <c r="AF208" s="119"/>
      <c r="AG208" s="142" t="n">
        <f aca="false">T208</f>
        <v>42705</v>
      </c>
      <c r="AH208" s="26" t="e">
        <f aca="false">fvol(AG208,volRange)</f>
        <v>#VALUE!</v>
      </c>
      <c r="AI208" s="143" t="n">
        <v>0.176</v>
      </c>
      <c r="AK208" s="26" t="e">
        <f aca="false">fvol(AJ208,volRange)</f>
        <v>#VALUE!</v>
      </c>
      <c r="AL208" s="143" t="n">
        <v>0.176</v>
      </c>
      <c r="AO208" s="128" t="n">
        <v>28.35</v>
      </c>
      <c r="AP208" s="138" t="e">
        <f aca="false">B208-AO208</f>
        <v>#VALUE!</v>
      </c>
      <c r="AT208" s="97" t="n">
        <f aca="false">C208/9.6</f>
        <v>5.11896551724138</v>
      </c>
    </row>
    <row r="209" customFormat="false" ht="12.75" hidden="false" customHeight="false" outlineLevel="0" collapsed="false">
      <c r="A209" s="127" t="n">
        <f aca="false">T209</f>
        <v>42736</v>
      </c>
      <c r="B209" s="128" t="e">
        <f aca="false">U209+PPadd</f>
        <v>#VALUE!</v>
      </c>
      <c r="C209" s="129" t="n">
        <f aca="false">V209+GPadd</f>
        <v>48.4667586206897</v>
      </c>
      <c r="D209" s="130" t="n">
        <v>2.05</v>
      </c>
      <c r="E209" s="131" t="n">
        <f aca="false">X209</f>
        <v>0.073892766217111</v>
      </c>
      <c r="F209" s="147"/>
      <c r="G209" s="148"/>
      <c r="H209" s="147"/>
      <c r="I209" s="148"/>
      <c r="L209" s="101" t="n">
        <f aca="false">(A209-Calculation!$C$4)/365.25</f>
        <v>16.7529089664613</v>
      </c>
      <c r="N209" s="134" t="n">
        <f aca="false">A209</f>
        <v>42736</v>
      </c>
      <c r="O209" s="26" t="e">
        <f aca="false">AH209*(1+PvolMult)</f>
        <v>#VALUE!</v>
      </c>
      <c r="P209" s="135" t="n">
        <f aca="false">AI209*(1+GvolMult)</f>
        <v>0.176</v>
      </c>
      <c r="Q209" s="144"/>
      <c r="T209" s="137" t="n">
        <f aca="false">DATE(YEAR(T208),MONTH(T208)+1,1)</f>
        <v>42736</v>
      </c>
      <c r="U209" s="128" t="e">
        <f aca="false">fprice(T209,forward_range)</f>
        <v>#VALUE!</v>
      </c>
      <c r="V209" s="138" t="n">
        <v>48.4667586206897</v>
      </c>
      <c r="W209" s="130" t="n">
        <v>2.05</v>
      </c>
      <c r="X209" s="139" t="n">
        <f aca="false">VLOOKUP(T209,IR!$C$6:$D$365,2)</f>
        <v>0.073892766217111</v>
      </c>
      <c r="Y209" s="147"/>
      <c r="Z209" s="148"/>
      <c r="AA209" s="147"/>
      <c r="AB209" s="148"/>
      <c r="AC209" s="141"/>
      <c r="AD209" s="141"/>
      <c r="AE209" s="120" t="n">
        <f aca="false">(T209-Calculation!$C$4)/365.25</f>
        <v>16.7529089664613</v>
      </c>
      <c r="AF209" s="119"/>
      <c r="AG209" s="142" t="n">
        <f aca="false">T209</f>
        <v>42736</v>
      </c>
      <c r="AH209" s="26" t="e">
        <f aca="false">fvol(AG209,volRange)</f>
        <v>#VALUE!</v>
      </c>
      <c r="AI209" s="143" t="n">
        <v>0.176</v>
      </c>
      <c r="AK209" s="26" t="e">
        <f aca="false">fvol(AJ209,volRange)</f>
        <v>#VALUE!</v>
      </c>
      <c r="AL209" s="143" t="n">
        <v>0.176</v>
      </c>
      <c r="AO209" s="128" t="n">
        <v>35.05</v>
      </c>
      <c r="AP209" s="138" t="e">
        <f aca="false">B209-AO209</f>
        <v>#VALUE!</v>
      </c>
      <c r="AT209" s="97" t="n">
        <f aca="false">C209/9.6</f>
        <v>5.04862068965517</v>
      </c>
    </row>
    <row r="210" customFormat="false" ht="12.75" hidden="false" customHeight="false" outlineLevel="0" collapsed="false">
      <c r="A210" s="127" t="n">
        <f aca="false">T210</f>
        <v>42767</v>
      </c>
      <c r="B210" s="128" t="e">
        <f aca="false">U210+PPadd</f>
        <v>#VALUE!</v>
      </c>
      <c r="C210" s="129" t="n">
        <f aca="false">V210+GPadd</f>
        <v>47.3412413793104</v>
      </c>
      <c r="D210" s="130" t="n">
        <v>2.05</v>
      </c>
      <c r="E210" s="131" t="n">
        <f aca="false">X210</f>
        <v>0.07388944472621</v>
      </c>
      <c r="F210" s="147"/>
      <c r="G210" s="148"/>
      <c r="H210" s="147"/>
      <c r="I210" s="148"/>
      <c r="L210" s="101" t="n">
        <f aca="false">(A210-Calculation!$C$4)/365.25</f>
        <v>16.8377823408624</v>
      </c>
      <c r="N210" s="134" t="n">
        <f aca="false">A210</f>
        <v>42767</v>
      </c>
      <c r="O210" s="26" t="e">
        <f aca="false">AH210*(1+PvolMult)</f>
        <v>#VALUE!</v>
      </c>
      <c r="P210" s="135" t="n">
        <f aca="false">AI210*(1+GvolMult)</f>
        <v>0.176</v>
      </c>
      <c r="Q210" s="144"/>
      <c r="T210" s="137" t="n">
        <f aca="false">DATE(YEAR(T209),MONTH(T209)+1,1)</f>
        <v>42767</v>
      </c>
      <c r="U210" s="128" t="e">
        <f aca="false">fprice(T210,forward_range)</f>
        <v>#VALUE!</v>
      </c>
      <c r="V210" s="138" t="n">
        <v>47.3412413793104</v>
      </c>
      <c r="W210" s="130" t="n">
        <v>2.05</v>
      </c>
      <c r="X210" s="139" t="n">
        <f aca="false">VLOOKUP(T210,IR!$C$6:$D$365,2)</f>
        <v>0.07388944472621</v>
      </c>
      <c r="Y210" s="147"/>
      <c r="Z210" s="148"/>
      <c r="AA210" s="147"/>
      <c r="AB210" s="148"/>
      <c r="AC210" s="141"/>
      <c r="AD210" s="141"/>
      <c r="AE210" s="120" t="n">
        <f aca="false">(T210-Calculation!$C$4)/365.25</f>
        <v>16.8377823408624</v>
      </c>
      <c r="AF210" s="119"/>
      <c r="AG210" s="142" t="n">
        <f aca="false">T210</f>
        <v>42767</v>
      </c>
      <c r="AH210" s="26" t="e">
        <f aca="false">fvol(AG210,volRange)</f>
        <v>#VALUE!</v>
      </c>
      <c r="AI210" s="143" t="n">
        <v>0.176</v>
      </c>
      <c r="AK210" s="26" t="e">
        <f aca="false">fvol(AJ210,volRange)</f>
        <v>#VALUE!</v>
      </c>
      <c r="AL210" s="143" t="n">
        <v>0.176</v>
      </c>
      <c r="AO210" s="128" t="n">
        <v>35.05</v>
      </c>
      <c r="AP210" s="138" t="e">
        <f aca="false">B210-AO210</f>
        <v>#VALUE!</v>
      </c>
      <c r="AT210" s="97" t="n">
        <f aca="false">C210/9.6</f>
        <v>4.93137931034483</v>
      </c>
    </row>
    <row r="211" customFormat="false" ht="12.75" hidden="false" customHeight="false" outlineLevel="0" collapsed="false">
      <c r="A211" s="127" t="n">
        <f aca="false">T211</f>
        <v>42795</v>
      </c>
      <c r="B211" s="128" t="e">
        <f aca="false">U211+PPadd</f>
        <v>#VALUE!</v>
      </c>
      <c r="C211" s="129" t="n">
        <f aca="false">V211+GPadd</f>
        <v>46.32</v>
      </c>
      <c r="D211" s="130" t="n">
        <v>2.05</v>
      </c>
      <c r="E211" s="131" t="n">
        <f aca="false">X211</f>
        <v>0.073886444669916</v>
      </c>
      <c r="F211" s="147"/>
      <c r="G211" s="148"/>
      <c r="H211" s="147"/>
      <c r="I211" s="148"/>
      <c r="L211" s="101" t="n">
        <f aca="false">(A211-Calculation!$C$4)/365.25</f>
        <v>16.9144421629021</v>
      </c>
      <c r="N211" s="134" t="n">
        <f aca="false">A211</f>
        <v>42795</v>
      </c>
      <c r="O211" s="26" t="e">
        <f aca="false">AH211*(1+PvolMult)</f>
        <v>#VALUE!</v>
      </c>
      <c r="P211" s="135" t="n">
        <f aca="false">AI211*(1+GvolMult)</f>
        <v>0.176</v>
      </c>
      <c r="Q211" s="144"/>
      <c r="T211" s="137" t="n">
        <f aca="false">DATE(YEAR(T210),MONTH(T210)+1,1)</f>
        <v>42795</v>
      </c>
      <c r="U211" s="128" t="e">
        <f aca="false">fprice(T211,forward_range)</f>
        <v>#VALUE!</v>
      </c>
      <c r="V211" s="138" t="n">
        <v>46.32</v>
      </c>
      <c r="W211" s="130" t="n">
        <v>2.05</v>
      </c>
      <c r="X211" s="139" t="n">
        <f aca="false">VLOOKUP(T211,IR!$C$6:$D$365,2)</f>
        <v>0.073886444669916</v>
      </c>
      <c r="Y211" s="147"/>
      <c r="Z211" s="148"/>
      <c r="AA211" s="147"/>
      <c r="AB211" s="148"/>
      <c r="AC211" s="141"/>
      <c r="AD211" s="141"/>
      <c r="AE211" s="120" t="n">
        <f aca="false">(T211-Calculation!$C$4)/365.25</f>
        <v>16.9144421629021</v>
      </c>
      <c r="AF211" s="119"/>
      <c r="AG211" s="142" t="n">
        <f aca="false">T211</f>
        <v>42795</v>
      </c>
      <c r="AH211" s="26" t="e">
        <f aca="false">fvol(AG211,volRange)</f>
        <v>#VALUE!</v>
      </c>
      <c r="AI211" s="143" t="n">
        <v>0.176</v>
      </c>
      <c r="AK211" s="26" t="e">
        <f aca="false">fvol(AJ211,volRange)</f>
        <v>#VALUE!</v>
      </c>
      <c r="AL211" s="143" t="n">
        <v>0.176</v>
      </c>
      <c r="AO211" s="128" t="n">
        <v>27.275</v>
      </c>
      <c r="AP211" s="138" t="e">
        <f aca="false">B211-AO211</f>
        <v>#VALUE!</v>
      </c>
      <c r="AT211" s="97" t="n">
        <f aca="false">C211/9.6</f>
        <v>4.825</v>
      </c>
    </row>
    <row r="212" customFormat="false" ht="12.75" hidden="false" customHeight="false" outlineLevel="0" collapsed="false">
      <c r="A212" s="127" t="n">
        <f aca="false">T212</f>
        <v>42826</v>
      </c>
      <c r="B212" s="128" t="e">
        <f aca="false">U212+PPadd</f>
        <v>#VALUE!</v>
      </c>
      <c r="C212" s="129" t="n">
        <f aca="false">V212+GPadd</f>
        <v>45.3881379310345</v>
      </c>
      <c r="D212" s="130" t="n">
        <v>2.05</v>
      </c>
      <c r="E212" s="131" t="n">
        <f aca="false">X212</f>
        <v>0.073883123179021</v>
      </c>
      <c r="F212" s="147"/>
      <c r="G212" s="148"/>
      <c r="H212" s="147"/>
      <c r="I212" s="148"/>
      <c r="L212" s="101" t="n">
        <f aca="false">(A212-Calculation!$C$4)/365.25</f>
        <v>16.9993155373032</v>
      </c>
      <c r="N212" s="134" t="n">
        <f aca="false">A212</f>
        <v>42826</v>
      </c>
      <c r="O212" s="26" t="e">
        <f aca="false">AH212*(1+PvolMult)</f>
        <v>#VALUE!</v>
      </c>
      <c r="P212" s="135" t="n">
        <f aca="false">AI212*(1+GvolMult)</f>
        <v>0.176</v>
      </c>
      <c r="Q212" s="144"/>
      <c r="T212" s="137" t="n">
        <f aca="false">DATE(YEAR(T211),MONTH(T211)+1,1)</f>
        <v>42826</v>
      </c>
      <c r="U212" s="128" t="e">
        <f aca="false">fprice(T212,forward_range)</f>
        <v>#VALUE!</v>
      </c>
      <c r="V212" s="138" t="n">
        <v>45.3881379310345</v>
      </c>
      <c r="W212" s="130" t="n">
        <v>2.05</v>
      </c>
      <c r="X212" s="139" t="n">
        <f aca="false">VLOOKUP(T212,IR!$C$6:$D$365,2)</f>
        <v>0.073883123179021</v>
      </c>
      <c r="Y212" s="147"/>
      <c r="Z212" s="148"/>
      <c r="AA212" s="147"/>
      <c r="AB212" s="148"/>
      <c r="AC212" s="141"/>
      <c r="AD212" s="141"/>
      <c r="AE212" s="120" t="n">
        <f aca="false">(T212-Calculation!$C$4)/365.25</f>
        <v>16.9993155373032</v>
      </c>
      <c r="AF212" s="119"/>
      <c r="AG212" s="142" t="n">
        <f aca="false">T212</f>
        <v>42826</v>
      </c>
      <c r="AH212" s="26" t="e">
        <f aca="false">fvol(AG212,volRange)</f>
        <v>#VALUE!</v>
      </c>
      <c r="AI212" s="143" t="n">
        <v>0.176</v>
      </c>
      <c r="AK212" s="26" t="e">
        <f aca="false">fvol(AJ212,volRange)</f>
        <v>#VALUE!</v>
      </c>
      <c r="AL212" s="143" t="n">
        <v>0.176</v>
      </c>
      <c r="AO212" s="128" t="n">
        <v>27.5</v>
      </c>
      <c r="AP212" s="138" t="e">
        <f aca="false">B212-AO212</f>
        <v>#VALUE!</v>
      </c>
      <c r="AT212" s="97" t="n">
        <f aca="false">C212/9.6</f>
        <v>4.72793103448276</v>
      </c>
    </row>
    <row r="213" customFormat="false" ht="12.75" hidden="false" customHeight="false" outlineLevel="0" collapsed="false">
      <c r="A213" s="127" t="n">
        <f aca="false">T213</f>
        <v>42856</v>
      </c>
      <c r="B213" s="128" t="e">
        <f aca="false">U213+PPadd</f>
        <v>#VALUE!</v>
      </c>
      <c r="C213" s="129" t="n">
        <f aca="false">V213+GPadd</f>
        <v>44.7343448275862</v>
      </c>
      <c r="D213" s="130" t="n">
        <v>2.05</v>
      </c>
      <c r="E213" s="131" t="n">
        <f aca="false">X213</f>
        <v>0.073879908833</v>
      </c>
      <c r="F213" s="147"/>
      <c r="G213" s="148"/>
      <c r="H213" s="147"/>
      <c r="I213" s="148"/>
      <c r="L213" s="101" t="n">
        <f aca="false">(A213-Calculation!$C$4)/365.25</f>
        <v>17.0814510609172</v>
      </c>
      <c r="N213" s="134" t="n">
        <f aca="false">A213</f>
        <v>42856</v>
      </c>
      <c r="O213" s="26" t="e">
        <f aca="false">AH213*(1+PvolMult)</f>
        <v>#VALUE!</v>
      </c>
      <c r="P213" s="135" t="n">
        <f aca="false">AI213*(1+GvolMult)</f>
        <v>0.176</v>
      </c>
      <c r="Q213" s="144"/>
      <c r="T213" s="137" t="n">
        <f aca="false">DATE(YEAR(T212),MONTH(T212)+1,1)</f>
        <v>42856</v>
      </c>
      <c r="U213" s="128" t="e">
        <f aca="false">fprice(T213,forward_range)</f>
        <v>#VALUE!</v>
      </c>
      <c r="V213" s="138" t="n">
        <v>44.7343448275862</v>
      </c>
      <c r="W213" s="130" t="n">
        <v>2.05</v>
      </c>
      <c r="X213" s="139" t="n">
        <f aca="false">VLOOKUP(T213,IR!$C$6:$D$365,2)</f>
        <v>0.073879908833</v>
      </c>
      <c r="Y213" s="147"/>
      <c r="Z213" s="148"/>
      <c r="AA213" s="147"/>
      <c r="AB213" s="148"/>
      <c r="AC213" s="141"/>
      <c r="AD213" s="141"/>
      <c r="AE213" s="120" t="n">
        <f aca="false">(T213-Calculation!$C$4)/365.25</f>
        <v>17.0814510609172</v>
      </c>
      <c r="AF213" s="119"/>
      <c r="AG213" s="142" t="n">
        <f aca="false">T213</f>
        <v>42856</v>
      </c>
      <c r="AH213" s="26" t="e">
        <f aca="false">fvol(AG213,volRange)</f>
        <v>#VALUE!</v>
      </c>
      <c r="AI213" s="143" t="n">
        <v>0.176</v>
      </c>
      <c r="AK213" s="26" t="e">
        <f aca="false">fvol(AJ213,volRange)</f>
        <v>#VALUE!</v>
      </c>
      <c r="AL213" s="143" t="n">
        <v>0.176</v>
      </c>
      <c r="AO213" s="128" t="n">
        <v>35.3</v>
      </c>
      <c r="AP213" s="138" t="e">
        <f aca="false">B213-AO213</f>
        <v>#VALUE!</v>
      </c>
      <c r="AT213" s="97" t="n">
        <f aca="false">C213/9.6</f>
        <v>4.6598275862069</v>
      </c>
    </row>
    <row r="214" customFormat="false" ht="12.75" hidden="false" customHeight="false" outlineLevel="0" collapsed="false">
      <c r="A214" s="127" t="n">
        <f aca="false">T214</f>
        <v>42887</v>
      </c>
      <c r="B214" s="128" t="e">
        <f aca="false">U214+PPadd</f>
        <v>#VALUE!</v>
      </c>
      <c r="C214" s="129" t="n">
        <f aca="false">V214+GPadd</f>
        <v>44.936275862069</v>
      </c>
      <c r="D214" s="130" t="n">
        <v>2.05</v>
      </c>
      <c r="E214" s="131" t="n">
        <f aca="false">X214</f>
        <v>0.073876587342111</v>
      </c>
      <c r="F214" s="147"/>
      <c r="G214" s="148"/>
      <c r="H214" s="147"/>
      <c r="I214" s="148"/>
      <c r="L214" s="101" t="n">
        <f aca="false">(A214-Calculation!$C$4)/365.25</f>
        <v>17.1663244353183</v>
      </c>
      <c r="N214" s="134" t="n">
        <f aca="false">A214</f>
        <v>42887</v>
      </c>
      <c r="O214" s="26" t="e">
        <f aca="false">AH214*(1+PvolMult)</f>
        <v>#VALUE!</v>
      </c>
      <c r="P214" s="135" t="n">
        <f aca="false">AI214*(1+GvolMult)</f>
        <v>0.176</v>
      </c>
      <c r="Q214" s="144"/>
      <c r="T214" s="137" t="n">
        <f aca="false">DATE(YEAR(T213),MONTH(T213)+1,1)</f>
        <v>42887</v>
      </c>
      <c r="U214" s="128" t="e">
        <f aca="false">fprice(T214,forward_range)</f>
        <v>#VALUE!</v>
      </c>
      <c r="V214" s="138" t="n">
        <v>44.936275862069</v>
      </c>
      <c r="W214" s="130" t="n">
        <v>2.05</v>
      </c>
      <c r="X214" s="139" t="n">
        <f aca="false">VLOOKUP(T214,IR!$C$6:$D$365,2)</f>
        <v>0.073876587342111</v>
      </c>
      <c r="Y214" s="147"/>
      <c r="Z214" s="148"/>
      <c r="AA214" s="147"/>
      <c r="AB214" s="148"/>
      <c r="AC214" s="141"/>
      <c r="AD214" s="141"/>
      <c r="AE214" s="120" t="n">
        <f aca="false">(T214-Calculation!$C$4)/365.25</f>
        <v>17.1663244353183</v>
      </c>
      <c r="AF214" s="119"/>
      <c r="AG214" s="142" t="n">
        <f aca="false">T214</f>
        <v>42887</v>
      </c>
      <c r="AH214" s="26" t="e">
        <f aca="false">fvol(AG214,volRange)</f>
        <v>#VALUE!</v>
      </c>
      <c r="AI214" s="143" t="n">
        <v>0.176</v>
      </c>
      <c r="AK214" s="26" t="e">
        <f aca="false">fvol(AJ214,volRange)</f>
        <v>#VALUE!</v>
      </c>
      <c r="AL214" s="143" t="n">
        <v>0.176</v>
      </c>
      <c r="AO214" s="128" t="n">
        <v>62.625</v>
      </c>
      <c r="AP214" s="138" t="e">
        <f aca="false">B214-AO214</f>
        <v>#VALUE!</v>
      </c>
      <c r="AT214" s="97" t="n">
        <f aca="false">C214/9.6</f>
        <v>4.68086206896552</v>
      </c>
    </row>
    <row r="215" customFormat="false" ht="12.75" hidden="false" customHeight="false" outlineLevel="0" collapsed="false">
      <c r="A215" s="127" t="n">
        <f aca="false">T215</f>
        <v>42917</v>
      </c>
      <c r="B215" s="128" t="e">
        <f aca="false">U215+PPadd</f>
        <v>#VALUE!</v>
      </c>
      <c r="C215" s="129" t="n">
        <f aca="false">V215+GPadd</f>
        <v>45.5553103448276</v>
      </c>
      <c r="D215" s="130" t="n">
        <v>2.05</v>
      </c>
      <c r="E215" s="131" t="n">
        <f aca="false">X215</f>
        <v>0.073873372996095</v>
      </c>
      <c r="F215" s="147"/>
      <c r="G215" s="148"/>
      <c r="H215" s="147"/>
      <c r="I215" s="148"/>
      <c r="L215" s="101" t="n">
        <f aca="false">(A215-Calculation!$C$4)/365.25</f>
        <v>17.2484599589322</v>
      </c>
      <c r="N215" s="134" t="n">
        <f aca="false">A215</f>
        <v>42917</v>
      </c>
      <c r="O215" s="26" t="e">
        <f aca="false">AH215*(1+PvolMult)</f>
        <v>#VALUE!</v>
      </c>
      <c r="P215" s="135" t="n">
        <f aca="false">AI215*(1+GvolMult)</f>
        <v>0.176</v>
      </c>
      <c r="Q215" s="144"/>
      <c r="T215" s="137" t="n">
        <f aca="false">DATE(YEAR(T214),MONTH(T214)+1,1)</f>
        <v>42917</v>
      </c>
      <c r="U215" s="128" t="e">
        <f aca="false">fprice(T215,forward_range)</f>
        <v>#VALUE!</v>
      </c>
      <c r="V215" s="138" t="n">
        <v>45.5553103448276</v>
      </c>
      <c r="W215" s="130" t="n">
        <v>2.05</v>
      </c>
      <c r="X215" s="139" t="n">
        <f aca="false">VLOOKUP(T215,IR!$C$6:$D$365,2)</f>
        <v>0.073873372996095</v>
      </c>
      <c r="Y215" s="147"/>
      <c r="Z215" s="148"/>
      <c r="AA215" s="147"/>
      <c r="AB215" s="148"/>
      <c r="AC215" s="141"/>
      <c r="AD215" s="141"/>
      <c r="AE215" s="120" t="n">
        <f aca="false">(T215-Calculation!$C$4)/365.25</f>
        <v>17.2484599589322</v>
      </c>
      <c r="AF215" s="119"/>
      <c r="AG215" s="142" t="n">
        <f aca="false">T215</f>
        <v>42917</v>
      </c>
      <c r="AH215" s="26" t="e">
        <f aca="false">fvol(AG215,volRange)</f>
        <v>#VALUE!</v>
      </c>
      <c r="AI215" s="143" t="n">
        <v>0.176</v>
      </c>
      <c r="AK215" s="26" t="e">
        <f aca="false">fvol(AJ215,volRange)</f>
        <v>#VALUE!</v>
      </c>
      <c r="AL215" s="143" t="n">
        <v>0.176</v>
      </c>
      <c r="AO215" s="128" t="n">
        <v>114.5</v>
      </c>
      <c r="AP215" s="138" t="e">
        <f aca="false">B215-AO215</f>
        <v>#VALUE!</v>
      </c>
      <c r="AT215" s="97" t="n">
        <f aca="false">C215/9.6</f>
        <v>4.74534482758621</v>
      </c>
    </row>
    <row r="216" customFormat="false" ht="12.75" hidden="false" customHeight="false" outlineLevel="0" collapsed="false">
      <c r="A216" s="127" t="n">
        <f aca="false">T216</f>
        <v>42948</v>
      </c>
      <c r="B216" s="128" t="e">
        <f aca="false">U216+PPadd</f>
        <v>#VALUE!</v>
      </c>
      <c r="C216" s="129" t="n">
        <f aca="false">V216+GPadd</f>
        <v>46.2918620689655</v>
      </c>
      <c r="D216" s="130" t="n">
        <v>2.05</v>
      </c>
      <c r="E216" s="131" t="n">
        <f aca="false">X216</f>
        <v>0.073870051505215</v>
      </c>
      <c r="F216" s="147"/>
      <c r="G216" s="148"/>
      <c r="H216" s="147"/>
      <c r="I216" s="148"/>
      <c r="L216" s="101" t="n">
        <f aca="false">(A216-Calculation!$C$4)/365.25</f>
        <v>17.3333333333333</v>
      </c>
      <c r="N216" s="134" t="n">
        <f aca="false">A216</f>
        <v>42948</v>
      </c>
      <c r="O216" s="26" t="e">
        <f aca="false">AH216*(1+PvolMult)</f>
        <v>#VALUE!</v>
      </c>
      <c r="P216" s="135" t="n">
        <f aca="false">AI216*(1+GvolMult)</f>
        <v>0.176</v>
      </c>
      <c r="Q216" s="144"/>
      <c r="T216" s="137" t="n">
        <f aca="false">DATE(YEAR(T215),MONTH(T215)+1,1)</f>
        <v>42948</v>
      </c>
      <c r="U216" s="128" t="e">
        <f aca="false">fprice(T216,forward_range)</f>
        <v>#VALUE!</v>
      </c>
      <c r="V216" s="138" t="n">
        <v>46.2918620689655</v>
      </c>
      <c r="W216" s="130" t="n">
        <v>2.05</v>
      </c>
      <c r="X216" s="139" t="n">
        <f aca="false">VLOOKUP(T216,IR!$C$6:$D$365,2)</f>
        <v>0.073870051505215</v>
      </c>
      <c r="Y216" s="147"/>
      <c r="Z216" s="148"/>
      <c r="AA216" s="147"/>
      <c r="AB216" s="148"/>
      <c r="AC216" s="141"/>
      <c r="AD216" s="141"/>
      <c r="AE216" s="120" t="n">
        <f aca="false">(T216-Calculation!$C$4)/365.25</f>
        <v>17.3333333333333</v>
      </c>
      <c r="AF216" s="119"/>
      <c r="AG216" s="142" t="n">
        <f aca="false">T216</f>
        <v>42948</v>
      </c>
      <c r="AH216" s="26" t="e">
        <f aca="false">fvol(AG216,volRange)</f>
        <v>#VALUE!</v>
      </c>
      <c r="AI216" s="143" t="n">
        <v>0.176</v>
      </c>
      <c r="AK216" s="26" t="e">
        <f aca="false">fvol(AJ216,volRange)</f>
        <v>#VALUE!</v>
      </c>
      <c r="AL216" s="143" t="n">
        <v>0.176</v>
      </c>
      <c r="AO216" s="128" t="n">
        <v>102</v>
      </c>
      <c r="AP216" s="138" t="e">
        <f aca="false">B216-AO216</f>
        <v>#VALUE!</v>
      </c>
      <c r="AT216" s="97" t="n">
        <f aca="false">C216/9.6</f>
        <v>4.82206896551724</v>
      </c>
    </row>
    <row r="217" customFormat="false" ht="12.75" hidden="false" customHeight="false" outlineLevel="0" collapsed="false">
      <c r="A217" s="127" t="n">
        <f aca="false">T217</f>
        <v>42979</v>
      </c>
      <c r="B217" s="128" t="e">
        <f aca="false">U217+PPadd</f>
        <v>#VALUE!</v>
      </c>
      <c r="C217" s="129" t="n">
        <f aca="false">V217+GPadd</f>
        <v>47.7235862068966</v>
      </c>
      <c r="D217" s="130" t="n">
        <v>2.05</v>
      </c>
      <c r="E217" s="131" t="n">
        <f aca="false">X217</f>
        <v>0.073866730014338</v>
      </c>
      <c r="F217" s="147"/>
      <c r="G217" s="148"/>
      <c r="H217" s="147"/>
      <c r="I217" s="148"/>
      <c r="L217" s="101" t="n">
        <f aca="false">(A217-Calculation!$C$4)/365.25</f>
        <v>17.4182067077344</v>
      </c>
      <c r="N217" s="134" t="n">
        <f aca="false">A217</f>
        <v>42979</v>
      </c>
      <c r="O217" s="26" t="e">
        <f aca="false">AH217*(1+PvolMult)</f>
        <v>#VALUE!</v>
      </c>
      <c r="P217" s="135" t="n">
        <f aca="false">AI217*(1+GvolMult)</f>
        <v>0.176</v>
      </c>
      <c r="Q217" s="144"/>
      <c r="T217" s="137" t="n">
        <f aca="false">DATE(YEAR(T216),MONTH(T216)+1,1)</f>
        <v>42979</v>
      </c>
      <c r="U217" s="128" t="e">
        <f aca="false">fprice(T217,forward_range)</f>
        <v>#VALUE!</v>
      </c>
      <c r="V217" s="138" t="n">
        <v>47.7235862068966</v>
      </c>
      <c r="W217" s="130" t="n">
        <v>2.05</v>
      </c>
      <c r="X217" s="139" t="n">
        <f aca="false">VLOOKUP(T217,IR!$C$6:$D$365,2)</f>
        <v>0.073866730014338</v>
      </c>
      <c r="Y217" s="147"/>
      <c r="Z217" s="148"/>
      <c r="AA217" s="147"/>
      <c r="AB217" s="148"/>
      <c r="AC217" s="141"/>
      <c r="AD217" s="141"/>
      <c r="AE217" s="120" t="n">
        <f aca="false">(T217-Calculation!$C$4)/365.25</f>
        <v>17.4182067077344</v>
      </c>
      <c r="AF217" s="119"/>
      <c r="AG217" s="142" t="n">
        <f aca="false">T217</f>
        <v>42979</v>
      </c>
      <c r="AH217" s="26" t="e">
        <f aca="false">fvol(AG217,volRange)</f>
        <v>#VALUE!</v>
      </c>
      <c r="AI217" s="143" t="n">
        <v>0.176</v>
      </c>
      <c r="AK217" s="26" t="e">
        <f aca="false">fvol(AJ217,volRange)</f>
        <v>#VALUE!</v>
      </c>
      <c r="AL217" s="143" t="n">
        <v>0.176</v>
      </c>
      <c r="AO217" s="128" t="n">
        <v>36.6</v>
      </c>
      <c r="AP217" s="138" t="e">
        <f aca="false">B217-AO217</f>
        <v>#VALUE!</v>
      </c>
      <c r="AT217" s="97" t="n">
        <f aca="false">C217/9.6</f>
        <v>4.97120689655173</v>
      </c>
    </row>
    <row r="218" customFormat="false" ht="12.75" hidden="false" customHeight="false" outlineLevel="0" collapsed="false">
      <c r="A218" s="127" t="n">
        <f aca="false">T218</f>
        <v>43009</v>
      </c>
      <c r="B218" s="128" t="e">
        <f aca="false">U218+PPadd</f>
        <v>#VALUE!</v>
      </c>
      <c r="C218" s="129" t="n">
        <f aca="false">V218+GPadd</f>
        <v>48.6554482758621</v>
      </c>
      <c r="D218" s="130" t="n">
        <v>2.05</v>
      </c>
      <c r="E218" s="131" t="n">
        <f aca="false">X218</f>
        <v>0.073863515668333</v>
      </c>
      <c r="F218" s="147"/>
      <c r="G218" s="148"/>
      <c r="H218" s="147"/>
      <c r="I218" s="148"/>
      <c r="L218" s="101" t="n">
        <f aca="false">(A218-Calculation!$C$4)/365.25</f>
        <v>17.5003422313484</v>
      </c>
      <c r="N218" s="134" t="n">
        <f aca="false">A218</f>
        <v>43009</v>
      </c>
      <c r="O218" s="26" t="e">
        <f aca="false">AH218*(1+PvolMult)</f>
        <v>#VALUE!</v>
      </c>
      <c r="P218" s="135" t="n">
        <f aca="false">AI218*(1+GvolMult)</f>
        <v>0.176</v>
      </c>
      <c r="Q218" s="144"/>
      <c r="T218" s="137" t="n">
        <f aca="false">DATE(YEAR(T217),MONTH(T217)+1,1)</f>
        <v>43009</v>
      </c>
      <c r="U218" s="128" t="e">
        <f aca="false">fprice(T218,forward_range)</f>
        <v>#VALUE!</v>
      </c>
      <c r="V218" s="138" t="n">
        <v>48.6554482758621</v>
      </c>
      <c r="W218" s="130" t="n">
        <v>2.05</v>
      </c>
      <c r="X218" s="139" t="n">
        <f aca="false">VLOOKUP(T218,IR!$C$6:$D$365,2)</f>
        <v>0.073863515668333</v>
      </c>
      <c r="Y218" s="147"/>
      <c r="Z218" s="148"/>
      <c r="AA218" s="147"/>
      <c r="AB218" s="148"/>
      <c r="AC218" s="141"/>
      <c r="AD218" s="141"/>
      <c r="AE218" s="120" t="n">
        <f aca="false">(T218-Calculation!$C$4)/365.25</f>
        <v>17.5003422313484</v>
      </c>
      <c r="AF218" s="119"/>
      <c r="AG218" s="142" t="n">
        <f aca="false">T218</f>
        <v>43009</v>
      </c>
      <c r="AH218" s="26" t="e">
        <f aca="false">fvol(AG218,volRange)</f>
        <v>#VALUE!</v>
      </c>
      <c r="AI218" s="143" t="n">
        <v>0.176</v>
      </c>
      <c r="AK218" s="26" t="e">
        <f aca="false">fvol(AJ218,volRange)</f>
        <v>#VALUE!</v>
      </c>
      <c r="AL218" s="143" t="n">
        <v>0.176</v>
      </c>
      <c r="AO218" s="128" t="n">
        <v>27.1</v>
      </c>
      <c r="AP218" s="138" t="e">
        <f aca="false">B218-AO218</f>
        <v>#VALUE!</v>
      </c>
      <c r="AT218" s="97" t="n">
        <f aca="false">C218/9.6</f>
        <v>5.06827586206897</v>
      </c>
    </row>
    <row r="219" customFormat="false" ht="12.75" hidden="false" customHeight="false" outlineLevel="0" collapsed="false">
      <c r="A219" s="127" t="n">
        <f aca="false">T219</f>
        <v>43040</v>
      </c>
      <c r="B219" s="128" t="e">
        <f aca="false">U219+PPadd</f>
        <v>#VALUE!</v>
      </c>
      <c r="C219" s="129" t="n">
        <f aca="false">V219+GPadd</f>
        <v>48.5710344827586</v>
      </c>
      <c r="D219" s="130" t="n">
        <v>2.05</v>
      </c>
      <c r="E219" s="131" t="n">
        <f aca="false">X219</f>
        <v>0.073860194177464</v>
      </c>
      <c r="F219" s="147"/>
      <c r="G219" s="148"/>
      <c r="H219" s="147"/>
      <c r="I219" s="148"/>
      <c r="L219" s="101" t="n">
        <f aca="false">(A219-Calculation!$C$4)/365.25</f>
        <v>17.5852156057495</v>
      </c>
      <c r="N219" s="134" t="n">
        <f aca="false">A219</f>
        <v>43040</v>
      </c>
      <c r="O219" s="26" t="e">
        <f aca="false">AH219*(1+PvolMult)</f>
        <v>#VALUE!</v>
      </c>
      <c r="P219" s="135" t="n">
        <f aca="false">AI219*(1+GvolMult)</f>
        <v>0.176</v>
      </c>
      <c r="Q219" s="144"/>
      <c r="T219" s="137" t="n">
        <f aca="false">DATE(YEAR(T218),MONTH(T218)+1,1)</f>
        <v>43040</v>
      </c>
      <c r="U219" s="128" t="e">
        <f aca="false">fprice(T219,forward_range)</f>
        <v>#VALUE!</v>
      </c>
      <c r="V219" s="138" t="n">
        <v>48.5710344827586</v>
      </c>
      <c r="W219" s="130" t="n">
        <v>2.05</v>
      </c>
      <c r="X219" s="139" t="n">
        <f aca="false">VLOOKUP(T219,IR!$C$6:$D$365,2)</f>
        <v>0.073860194177464</v>
      </c>
      <c r="Y219" s="147"/>
      <c r="Z219" s="148"/>
      <c r="AA219" s="147"/>
      <c r="AB219" s="148"/>
      <c r="AC219" s="141"/>
      <c r="AD219" s="141"/>
      <c r="AE219" s="120" t="n">
        <f aca="false">(T219-Calculation!$C$4)/365.25</f>
        <v>17.5852156057495</v>
      </c>
      <c r="AF219" s="119"/>
      <c r="AG219" s="142" t="n">
        <f aca="false">T219</f>
        <v>43040</v>
      </c>
      <c r="AH219" s="26" t="e">
        <f aca="false">fvol(AG219,volRange)</f>
        <v>#VALUE!</v>
      </c>
      <c r="AI219" s="143" t="n">
        <v>0.176</v>
      </c>
      <c r="AK219" s="26" t="e">
        <f aca="false">fvol(AJ219,volRange)</f>
        <v>#VALUE!</v>
      </c>
      <c r="AL219" s="143" t="n">
        <v>0.176</v>
      </c>
      <c r="AO219" s="128" t="n">
        <v>27.35</v>
      </c>
      <c r="AP219" s="138" t="e">
        <f aca="false">B219-AO219</f>
        <v>#VALUE!</v>
      </c>
      <c r="AT219" s="97" t="n">
        <f aca="false">C219/9.6</f>
        <v>5.05948275862069</v>
      </c>
    </row>
    <row r="220" customFormat="false" ht="12.75" hidden="false" customHeight="false" outlineLevel="0" collapsed="false">
      <c r="A220" s="127" t="n">
        <f aca="false">T220</f>
        <v>43070</v>
      </c>
      <c r="B220" s="128" t="e">
        <f aca="false">U220+PPadd</f>
        <v>#VALUE!</v>
      </c>
      <c r="C220" s="129" t="n">
        <f aca="false">V220+GPadd</f>
        <v>49.1420689655173</v>
      </c>
      <c r="D220" s="130" t="n">
        <v>2.05</v>
      </c>
      <c r="E220" s="131" t="n">
        <f aca="false">X220</f>
        <v>0.073856979831465</v>
      </c>
      <c r="F220" s="147"/>
      <c r="G220" s="148"/>
      <c r="H220" s="147"/>
      <c r="I220" s="148"/>
      <c r="L220" s="101" t="n">
        <f aca="false">(A220-Calculation!$C$4)/365.25</f>
        <v>17.6673511293635</v>
      </c>
      <c r="N220" s="134" t="n">
        <f aca="false">A220</f>
        <v>43070</v>
      </c>
      <c r="O220" s="26" t="e">
        <f aca="false">AH220*(1+PvolMult)</f>
        <v>#VALUE!</v>
      </c>
      <c r="P220" s="135" t="n">
        <f aca="false">AI220*(1+GvolMult)</f>
        <v>0.176</v>
      </c>
      <c r="Q220" s="144"/>
      <c r="T220" s="137" t="n">
        <f aca="false">DATE(YEAR(T219),MONTH(T219)+1,1)</f>
        <v>43070</v>
      </c>
      <c r="U220" s="128" t="e">
        <f aca="false">fprice(T220,forward_range)</f>
        <v>#VALUE!</v>
      </c>
      <c r="V220" s="138" t="n">
        <v>49.1420689655173</v>
      </c>
      <c r="W220" s="130" t="n">
        <v>2.05</v>
      </c>
      <c r="X220" s="139" t="n">
        <f aca="false">VLOOKUP(T220,IR!$C$6:$D$365,2)</f>
        <v>0.073856979831465</v>
      </c>
      <c r="Y220" s="147"/>
      <c r="Z220" s="148"/>
      <c r="AA220" s="147"/>
      <c r="AB220" s="148"/>
      <c r="AC220" s="141"/>
      <c r="AD220" s="141"/>
      <c r="AE220" s="120" t="n">
        <f aca="false">(T220-Calculation!$C$4)/365.25</f>
        <v>17.6673511293635</v>
      </c>
      <c r="AF220" s="119"/>
      <c r="AG220" s="142" t="n">
        <f aca="false">T220</f>
        <v>43070</v>
      </c>
      <c r="AH220" s="26" t="e">
        <f aca="false">fvol(AG220,volRange)</f>
        <v>#VALUE!</v>
      </c>
      <c r="AI220" s="143" t="n">
        <v>0.176</v>
      </c>
      <c r="AK220" s="26" t="e">
        <f aca="false">fvol(AJ220,volRange)</f>
        <v>#VALUE!</v>
      </c>
      <c r="AL220" s="143" t="n">
        <v>0.176</v>
      </c>
      <c r="AO220" s="128" t="n">
        <v>28.35</v>
      </c>
      <c r="AP220" s="138" t="e">
        <f aca="false">B220-AO220</f>
        <v>#VALUE!</v>
      </c>
      <c r="AT220" s="97" t="n">
        <f aca="false">C220/9.6</f>
        <v>5.11896551724138</v>
      </c>
    </row>
    <row r="221" customFormat="false" ht="12.75" hidden="false" customHeight="false" outlineLevel="0" collapsed="false">
      <c r="A221" s="127" t="n">
        <f aca="false">T221</f>
        <v>43101</v>
      </c>
      <c r="B221" s="128" t="e">
        <f aca="false">U221+PPadd</f>
        <v>#VALUE!</v>
      </c>
      <c r="C221" s="129" t="n">
        <f aca="false">V221+GPadd</f>
        <v>48.4667586206897</v>
      </c>
      <c r="D221" s="130" t="n">
        <v>2.05</v>
      </c>
      <c r="E221" s="131" t="n">
        <f aca="false">X221</f>
        <v>0.073853658340603</v>
      </c>
      <c r="F221" s="147"/>
      <c r="G221" s="148"/>
      <c r="H221" s="147"/>
      <c r="I221" s="148"/>
      <c r="L221" s="101" t="n">
        <f aca="false">(A221-Calculation!$C$4)/365.25</f>
        <v>17.7522245037645</v>
      </c>
      <c r="N221" s="134" t="n">
        <f aca="false">A221</f>
        <v>43101</v>
      </c>
      <c r="O221" s="26" t="e">
        <f aca="false">AH221*(1+PvolMult)</f>
        <v>#VALUE!</v>
      </c>
      <c r="P221" s="135" t="n">
        <f aca="false">AI221*(1+GvolMult)</f>
        <v>0.176</v>
      </c>
      <c r="Q221" s="144"/>
      <c r="T221" s="137" t="n">
        <f aca="false">DATE(YEAR(T220),MONTH(T220)+1,1)</f>
        <v>43101</v>
      </c>
      <c r="U221" s="128" t="e">
        <f aca="false">fprice(T221,forward_range)</f>
        <v>#VALUE!</v>
      </c>
      <c r="V221" s="138" t="n">
        <v>48.4667586206897</v>
      </c>
      <c r="W221" s="130" t="n">
        <v>2.05</v>
      </c>
      <c r="X221" s="139" t="n">
        <f aca="false">VLOOKUP(T221,IR!$C$6:$D$365,2)</f>
        <v>0.073853658340603</v>
      </c>
      <c r="Y221" s="147"/>
      <c r="Z221" s="148"/>
      <c r="AA221" s="147"/>
      <c r="AB221" s="148"/>
      <c r="AC221" s="141"/>
      <c r="AD221" s="141"/>
      <c r="AE221" s="120" t="n">
        <f aca="false">(T221-Calculation!$C$4)/365.25</f>
        <v>17.7522245037645</v>
      </c>
      <c r="AF221" s="119"/>
      <c r="AG221" s="142" t="n">
        <f aca="false">T221</f>
        <v>43101</v>
      </c>
      <c r="AH221" s="26" t="e">
        <f aca="false">fvol(AG221,volRange)</f>
        <v>#VALUE!</v>
      </c>
      <c r="AI221" s="143" t="n">
        <v>0.176</v>
      </c>
      <c r="AK221" s="26" t="e">
        <f aca="false">fvol(AJ221,volRange)</f>
        <v>#VALUE!</v>
      </c>
      <c r="AL221" s="143" t="n">
        <v>0.176</v>
      </c>
      <c r="AO221" s="128" t="n">
        <v>35.05</v>
      </c>
      <c r="AP221" s="138" t="e">
        <f aca="false">B221-AO221</f>
        <v>#VALUE!</v>
      </c>
      <c r="AT221" s="97" t="n">
        <f aca="false">C221/9.6</f>
        <v>5.04862068965517</v>
      </c>
    </row>
    <row r="222" customFormat="false" ht="12.75" hidden="false" customHeight="false" outlineLevel="0" collapsed="false">
      <c r="A222" s="127" t="n">
        <f aca="false">T222</f>
        <v>43132</v>
      </c>
      <c r="B222" s="128" t="e">
        <f aca="false">U222+PPadd</f>
        <v>#VALUE!</v>
      </c>
      <c r="C222" s="129" t="n">
        <f aca="false">V222+GPadd</f>
        <v>47.3412413793104</v>
      </c>
      <c r="D222" s="130" t="n">
        <v>2.05</v>
      </c>
      <c r="E222" s="131" t="n">
        <f aca="false">X222</f>
        <v>0.073850336849745</v>
      </c>
      <c r="F222" s="147"/>
      <c r="G222" s="148"/>
      <c r="H222" s="147"/>
      <c r="I222" s="148"/>
      <c r="L222" s="101" t="n">
        <f aca="false">(A222-Calculation!$C$4)/365.25</f>
        <v>17.8370978781656</v>
      </c>
      <c r="N222" s="134" t="n">
        <f aca="false">A222</f>
        <v>43132</v>
      </c>
      <c r="O222" s="26" t="e">
        <f aca="false">AH222*(1+PvolMult)</f>
        <v>#VALUE!</v>
      </c>
      <c r="P222" s="135" t="n">
        <f aca="false">AI222*(1+GvolMult)</f>
        <v>0.176</v>
      </c>
      <c r="Q222" s="144"/>
      <c r="T222" s="137" t="n">
        <f aca="false">DATE(YEAR(T221),MONTH(T221)+1,1)</f>
        <v>43132</v>
      </c>
      <c r="U222" s="128" t="e">
        <f aca="false">fprice(T222,forward_range)</f>
        <v>#VALUE!</v>
      </c>
      <c r="V222" s="138" t="n">
        <v>47.3412413793104</v>
      </c>
      <c r="W222" s="130" t="n">
        <v>2.05</v>
      </c>
      <c r="X222" s="139" t="n">
        <f aca="false">VLOOKUP(T222,IR!$C$6:$D$365,2)</f>
        <v>0.073850336849745</v>
      </c>
      <c r="Y222" s="147"/>
      <c r="Z222" s="148"/>
      <c r="AA222" s="147"/>
      <c r="AB222" s="148"/>
      <c r="AC222" s="141"/>
      <c r="AD222" s="141"/>
      <c r="AE222" s="120" t="n">
        <f aca="false">(T222-Calculation!$C$4)/365.25</f>
        <v>17.8370978781656</v>
      </c>
      <c r="AF222" s="119"/>
      <c r="AG222" s="142" t="n">
        <f aca="false">T222</f>
        <v>43132</v>
      </c>
      <c r="AH222" s="26" t="e">
        <f aca="false">fvol(AG222,volRange)</f>
        <v>#VALUE!</v>
      </c>
      <c r="AI222" s="143" t="n">
        <v>0.176</v>
      </c>
      <c r="AK222" s="26" t="e">
        <f aca="false">fvol(AJ222,volRange)</f>
        <v>#VALUE!</v>
      </c>
      <c r="AL222" s="143" t="n">
        <v>0.176</v>
      </c>
      <c r="AO222" s="128" t="n">
        <v>35.05</v>
      </c>
      <c r="AP222" s="138" t="e">
        <f aca="false">B222-AO222</f>
        <v>#VALUE!</v>
      </c>
      <c r="AT222" s="97" t="n">
        <f aca="false">C222/9.6</f>
        <v>4.93137931034483</v>
      </c>
    </row>
    <row r="223" customFormat="false" ht="12.75" hidden="false" customHeight="false" outlineLevel="0" collapsed="false">
      <c r="A223" s="127" t="n">
        <f aca="false">T223</f>
        <v>43160</v>
      </c>
      <c r="B223" s="128" t="e">
        <f aca="false">U223+PPadd</f>
        <v>#VALUE!</v>
      </c>
      <c r="C223" s="129" t="n">
        <f aca="false">V223+GPadd</f>
        <v>46.32</v>
      </c>
      <c r="D223" s="130" t="n">
        <v>2.05</v>
      </c>
      <c r="E223" s="131" t="n">
        <f aca="false">X223</f>
        <v>0.073847336793489</v>
      </c>
      <c r="F223" s="147"/>
      <c r="G223" s="148"/>
      <c r="H223" s="147"/>
      <c r="I223" s="148"/>
      <c r="L223" s="101" t="n">
        <f aca="false">(A223-Calculation!$C$4)/365.25</f>
        <v>17.9137577002053</v>
      </c>
      <c r="N223" s="134" t="n">
        <f aca="false">A223</f>
        <v>43160</v>
      </c>
      <c r="O223" s="26" t="e">
        <f aca="false">AH223*(1+PvolMult)</f>
        <v>#VALUE!</v>
      </c>
      <c r="P223" s="135" t="n">
        <f aca="false">AI223*(1+GvolMult)</f>
        <v>0.176</v>
      </c>
      <c r="Q223" s="144"/>
      <c r="T223" s="137" t="n">
        <f aca="false">DATE(YEAR(T222),MONTH(T222)+1,1)</f>
        <v>43160</v>
      </c>
      <c r="U223" s="128" t="e">
        <f aca="false">fprice(T223,forward_range)</f>
        <v>#VALUE!</v>
      </c>
      <c r="V223" s="138" t="n">
        <v>46.32</v>
      </c>
      <c r="W223" s="130" t="n">
        <v>2.05</v>
      </c>
      <c r="X223" s="139" t="n">
        <f aca="false">VLOOKUP(T223,IR!$C$6:$D$365,2)</f>
        <v>0.073847336793489</v>
      </c>
      <c r="Y223" s="147"/>
      <c r="Z223" s="148"/>
      <c r="AA223" s="147"/>
      <c r="AB223" s="148"/>
      <c r="AC223" s="141"/>
      <c r="AD223" s="141"/>
      <c r="AE223" s="120" t="n">
        <f aca="false">(T223-Calculation!$C$4)/365.25</f>
        <v>17.9137577002053</v>
      </c>
      <c r="AF223" s="119"/>
      <c r="AG223" s="142" t="n">
        <f aca="false">T223</f>
        <v>43160</v>
      </c>
      <c r="AH223" s="26" t="e">
        <f aca="false">fvol(AG223,volRange)</f>
        <v>#VALUE!</v>
      </c>
      <c r="AI223" s="143" t="n">
        <v>0.176</v>
      </c>
      <c r="AK223" s="26" t="e">
        <f aca="false">fvol(AJ223,volRange)</f>
        <v>#VALUE!</v>
      </c>
      <c r="AL223" s="143" t="n">
        <v>0.176</v>
      </c>
      <c r="AO223" s="128" t="n">
        <v>27.275</v>
      </c>
      <c r="AP223" s="138" t="e">
        <f aca="false">B223-AO223</f>
        <v>#VALUE!</v>
      </c>
      <c r="AT223" s="97" t="n">
        <f aca="false">C223/9.6</f>
        <v>4.825</v>
      </c>
    </row>
    <row r="224" customFormat="false" ht="12.75" hidden="false" customHeight="false" outlineLevel="0" collapsed="false">
      <c r="A224" s="127" t="n">
        <f aca="false">T224</f>
        <v>43191</v>
      </c>
      <c r="B224" s="128" t="e">
        <f aca="false">U224+PPadd</f>
        <v>#VALUE!</v>
      </c>
      <c r="C224" s="129" t="n">
        <f aca="false">V224+GPadd</f>
        <v>45.3881379310345</v>
      </c>
      <c r="D224" s="130" t="n">
        <v>2.05</v>
      </c>
      <c r="E224" s="131" t="n">
        <f aca="false">X224</f>
        <v>0.073844015302638</v>
      </c>
      <c r="F224" s="147"/>
      <c r="G224" s="148"/>
      <c r="H224" s="147"/>
      <c r="I224" s="148"/>
      <c r="L224" s="101" t="n">
        <f aca="false">(A224-Calculation!$C$4)/365.25</f>
        <v>17.9986310746064</v>
      </c>
      <c r="N224" s="134" t="n">
        <f aca="false">A224</f>
        <v>43191</v>
      </c>
      <c r="O224" s="26" t="e">
        <f aca="false">AH224*(1+PvolMult)</f>
        <v>#VALUE!</v>
      </c>
      <c r="P224" s="135" t="n">
        <f aca="false">AI224*(1+GvolMult)</f>
        <v>0.176</v>
      </c>
      <c r="Q224" s="144"/>
      <c r="T224" s="137" t="n">
        <f aca="false">DATE(YEAR(T223),MONTH(T223)+1,1)</f>
        <v>43191</v>
      </c>
      <c r="U224" s="128" t="e">
        <f aca="false">fprice(T224,forward_range)</f>
        <v>#VALUE!</v>
      </c>
      <c r="V224" s="138" t="n">
        <v>45.3881379310345</v>
      </c>
      <c r="W224" s="130" t="n">
        <v>2.05</v>
      </c>
      <c r="X224" s="139" t="n">
        <f aca="false">VLOOKUP(T224,IR!$C$6:$D$365,2)</f>
        <v>0.073844015302638</v>
      </c>
      <c r="Y224" s="147"/>
      <c r="Z224" s="148"/>
      <c r="AA224" s="147"/>
      <c r="AB224" s="148"/>
      <c r="AC224" s="141"/>
      <c r="AD224" s="141"/>
      <c r="AE224" s="120" t="n">
        <f aca="false">(T224-Calculation!$C$4)/365.25</f>
        <v>17.9986310746064</v>
      </c>
      <c r="AF224" s="119"/>
      <c r="AG224" s="142" t="n">
        <f aca="false">T224</f>
        <v>43191</v>
      </c>
      <c r="AH224" s="26" t="e">
        <f aca="false">fvol(AG224,volRange)</f>
        <v>#VALUE!</v>
      </c>
      <c r="AI224" s="143" t="n">
        <v>0.176</v>
      </c>
      <c r="AK224" s="26" t="e">
        <f aca="false">fvol(AJ224,volRange)</f>
        <v>#VALUE!</v>
      </c>
      <c r="AL224" s="143" t="n">
        <v>0.176</v>
      </c>
      <c r="AO224" s="128" t="n">
        <v>27.5</v>
      </c>
      <c r="AP224" s="138" t="e">
        <f aca="false">B224-AO224</f>
        <v>#VALUE!</v>
      </c>
      <c r="AT224" s="97" t="n">
        <f aca="false">C224/9.6</f>
        <v>4.72793103448276</v>
      </c>
    </row>
    <row r="225" customFormat="false" ht="12.75" hidden="false" customHeight="false" outlineLevel="0" collapsed="false">
      <c r="A225" s="127" t="n">
        <f aca="false">T225</f>
        <v>43221</v>
      </c>
      <c r="B225" s="128" t="e">
        <f aca="false">U225+PPadd</f>
        <v>#VALUE!</v>
      </c>
      <c r="C225" s="129" t="n">
        <f aca="false">V225+GPadd</f>
        <v>44.7343448275862</v>
      </c>
      <c r="D225" s="130" t="n">
        <v>2.05</v>
      </c>
      <c r="E225" s="131" t="n">
        <f aca="false">X225</f>
        <v>0.073840800956656</v>
      </c>
      <c r="F225" s="147"/>
      <c r="G225" s="148"/>
      <c r="H225" s="147"/>
      <c r="I225" s="148"/>
      <c r="L225" s="101" t="n">
        <f aca="false">(A225-Calculation!$C$4)/365.25</f>
        <v>18.0807665982204</v>
      </c>
      <c r="N225" s="134" t="n">
        <f aca="false">A225</f>
        <v>43221</v>
      </c>
      <c r="O225" s="26" t="e">
        <f aca="false">AH225*(1+PvolMult)</f>
        <v>#VALUE!</v>
      </c>
      <c r="P225" s="135" t="n">
        <f aca="false">AI225*(1+GvolMult)</f>
        <v>0.176</v>
      </c>
      <c r="Q225" s="144"/>
      <c r="T225" s="137" t="n">
        <f aca="false">DATE(YEAR(T224),MONTH(T224)+1,1)</f>
        <v>43221</v>
      </c>
      <c r="U225" s="128" t="e">
        <f aca="false">fprice(T225,forward_range)</f>
        <v>#VALUE!</v>
      </c>
      <c r="V225" s="138" t="n">
        <v>44.7343448275862</v>
      </c>
      <c r="W225" s="130" t="n">
        <v>2.05</v>
      </c>
      <c r="X225" s="139" t="n">
        <f aca="false">VLOOKUP(T225,IR!$C$6:$D$365,2)</f>
        <v>0.073840800956656</v>
      </c>
      <c r="Y225" s="147"/>
      <c r="Z225" s="148"/>
      <c r="AA225" s="147"/>
      <c r="AB225" s="148"/>
      <c r="AC225" s="141"/>
      <c r="AD225" s="141"/>
      <c r="AE225" s="120" t="n">
        <f aca="false">(T225-Calculation!$C$4)/365.25</f>
        <v>18.0807665982204</v>
      </c>
      <c r="AF225" s="119"/>
      <c r="AG225" s="142" t="n">
        <f aca="false">T225</f>
        <v>43221</v>
      </c>
      <c r="AH225" s="26" t="e">
        <f aca="false">fvol(AG225,volRange)</f>
        <v>#VALUE!</v>
      </c>
      <c r="AI225" s="143" t="n">
        <v>0.176</v>
      </c>
      <c r="AK225" s="26" t="e">
        <f aca="false">fvol(AJ225,volRange)</f>
        <v>#VALUE!</v>
      </c>
      <c r="AL225" s="143" t="n">
        <v>0.176</v>
      </c>
      <c r="AO225" s="128" t="n">
        <v>35.3</v>
      </c>
      <c r="AP225" s="138" t="e">
        <f aca="false">B225-AO225</f>
        <v>#VALUE!</v>
      </c>
      <c r="AT225" s="97" t="n">
        <f aca="false">C225/9.6</f>
        <v>4.6598275862069</v>
      </c>
    </row>
    <row r="226" customFormat="false" ht="12.75" hidden="false" customHeight="false" outlineLevel="0" collapsed="false">
      <c r="A226" s="127" t="n">
        <f aca="false">T226</f>
        <v>43252</v>
      </c>
      <c r="B226" s="128" t="e">
        <f aca="false">U226+PPadd</f>
        <v>#VALUE!</v>
      </c>
      <c r="C226" s="129" t="n">
        <f aca="false">V226+GPadd</f>
        <v>44.936275862069</v>
      </c>
      <c r="D226" s="130" t="n">
        <v>2.05</v>
      </c>
      <c r="E226" s="131" t="n">
        <f aca="false">X226</f>
        <v>0.073837479465812</v>
      </c>
      <c r="F226" s="147"/>
      <c r="G226" s="148"/>
      <c r="H226" s="147"/>
      <c r="I226" s="148"/>
      <c r="L226" s="101" t="n">
        <f aca="false">(A226-Calculation!$C$4)/365.25</f>
        <v>18.1656399726215</v>
      </c>
      <c r="N226" s="134" t="n">
        <f aca="false">A226</f>
        <v>43252</v>
      </c>
      <c r="O226" s="26" t="e">
        <f aca="false">AH226*(1+PvolMult)</f>
        <v>#VALUE!</v>
      </c>
      <c r="P226" s="135" t="n">
        <f aca="false">AI226*(1+GvolMult)</f>
        <v>0.176</v>
      </c>
      <c r="Q226" s="144"/>
      <c r="T226" s="137" t="n">
        <f aca="false">DATE(YEAR(T225),MONTH(T225)+1,1)</f>
        <v>43252</v>
      </c>
      <c r="U226" s="128" t="e">
        <f aca="false">fprice(T226,forward_range)</f>
        <v>#VALUE!</v>
      </c>
      <c r="V226" s="138" t="n">
        <v>44.936275862069</v>
      </c>
      <c r="W226" s="130" t="n">
        <v>2.05</v>
      </c>
      <c r="X226" s="139" t="n">
        <f aca="false">VLOOKUP(T226,IR!$C$6:$D$365,2)</f>
        <v>0.073837479465812</v>
      </c>
      <c r="Y226" s="147"/>
      <c r="Z226" s="148"/>
      <c r="AA226" s="147"/>
      <c r="AB226" s="148"/>
      <c r="AC226" s="141"/>
      <c r="AD226" s="141"/>
      <c r="AE226" s="120" t="n">
        <f aca="false">(T226-Calculation!$C$4)/365.25</f>
        <v>18.1656399726215</v>
      </c>
      <c r="AF226" s="119"/>
      <c r="AG226" s="142" t="n">
        <f aca="false">T226</f>
        <v>43252</v>
      </c>
      <c r="AH226" s="26" t="e">
        <f aca="false">fvol(AG226,volRange)</f>
        <v>#VALUE!</v>
      </c>
      <c r="AI226" s="143" t="n">
        <v>0.176</v>
      </c>
      <c r="AK226" s="26" t="e">
        <f aca="false">fvol(AJ226,volRange)</f>
        <v>#VALUE!</v>
      </c>
      <c r="AL226" s="143" t="n">
        <v>0.176</v>
      </c>
      <c r="AO226" s="128" t="n">
        <v>63.125</v>
      </c>
      <c r="AP226" s="138" t="e">
        <f aca="false">B226-AO226</f>
        <v>#VALUE!</v>
      </c>
      <c r="AT226" s="97" t="n">
        <f aca="false">C226/9.6</f>
        <v>4.68086206896552</v>
      </c>
    </row>
    <row r="227" customFormat="false" ht="12.75" hidden="false" customHeight="false" outlineLevel="0" collapsed="false">
      <c r="A227" s="127" t="n">
        <f aca="false">T227</f>
        <v>43282</v>
      </c>
      <c r="B227" s="128" t="e">
        <f aca="false">U227+PPadd</f>
        <v>#VALUE!</v>
      </c>
      <c r="C227" s="129" t="n">
        <f aca="false">V227+GPadd</f>
        <v>45.5553103448276</v>
      </c>
      <c r="D227" s="130" t="n">
        <v>2.05</v>
      </c>
      <c r="E227" s="131" t="n">
        <f aca="false">X227</f>
        <v>0.073834265119837</v>
      </c>
      <c r="F227" s="147"/>
      <c r="G227" s="148"/>
      <c r="H227" s="147"/>
      <c r="I227" s="148"/>
      <c r="L227" s="101" t="n">
        <f aca="false">(A227-Calculation!$C$4)/365.25</f>
        <v>18.2477754962355</v>
      </c>
      <c r="N227" s="134" t="n">
        <f aca="false">A227</f>
        <v>43282</v>
      </c>
      <c r="O227" s="26" t="e">
        <f aca="false">AH227*(1+PvolMult)</f>
        <v>#VALUE!</v>
      </c>
      <c r="P227" s="135" t="n">
        <f aca="false">AI227*(1+GvolMult)</f>
        <v>0.176</v>
      </c>
      <c r="Q227" s="144"/>
      <c r="T227" s="137" t="n">
        <f aca="false">DATE(YEAR(T226),MONTH(T226)+1,1)</f>
        <v>43282</v>
      </c>
      <c r="U227" s="128" t="e">
        <f aca="false">fprice(T227,forward_range)</f>
        <v>#VALUE!</v>
      </c>
      <c r="V227" s="138" t="n">
        <v>45.5553103448276</v>
      </c>
      <c r="W227" s="130" t="n">
        <v>2.05</v>
      </c>
      <c r="X227" s="139" t="n">
        <f aca="false">VLOOKUP(T227,IR!$C$6:$D$365,2)</f>
        <v>0.073834265119837</v>
      </c>
      <c r="Y227" s="147"/>
      <c r="Z227" s="148"/>
      <c r="AA227" s="147"/>
      <c r="AB227" s="148"/>
      <c r="AC227" s="141"/>
      <c r="AD227" s="141"/>
      <c r="AE227" s="120" t="n">
        <f aca="false">(T227-Calculation!$C$4)/365.25</f>
        <v>18.2477754962355</v>
      </c>
      <c r="AF227" s="119"/>
      <c r="AG227" s="142" t="n">
        <f aca="false">T227</f>
        <v>43282</v>
      </c>
      <c r="AH227" s="26" t="e">
        <f aca="false">fvol(AG227,volRange)</f>
        <v>#VALUE!</v>
      </c>
      <c r="AI227" s="143" t="n">
        <v>0.176</v>
      </c>
      <c r="AK227" s="26" t="e">
        <f aca="false">fvol(AJ227,volRange)</f>
        <v>#VALUE!</v>
      </c>
      <c r="AL227" s="143" t="n">
        <v>0.176</v>
      </c>
      <c r="AO227" s="128" t="n">
        <v>116.5</v>
      </c>
      <c r="AP227" s="138" t="e">
        <f aca="false">B227-AO227</f>
        <v>#VALUE!</v>
      </c>
      <c r="AT227" s="97" t="n">
        <f aca="false">C227/9.6</f>
        <v>4.74534482758621</v>
      </c>
    </row>
    <row r="228" customFormat="false" ht="12.75" hidden="false" customHeight="false" outlineLevel="0" collapsed="false">
      <c r="A228" s="127" t="n">
        <f aca="false">T228</f>
        <v>43313</v>
      </c>
      <c r="B228" s="128" t="e">
        <f aca="false">U228+PPadd</f>
        <v>#VALUE!</v>
      </c>
      <c r="C228" s="129" t="n">
        <f aca="false">V228+GPadd</f>
        <v>46.2918620689655</v>
      </c>
      <c r="D228" s="130" t="n">
        <v>2.05</v>
      </c>
      <c r="E228" s="131" t="n">
        <f aca="false">X228</f>
        <v>0.073830943629</v>
      </c>
      <c r="F228" s="147"/>
      <c r="G228" s="148"/>
      <c r="H228" s="147"/>
      <c r="I228" s="148"/>
      <c r="L228" s="101" t="n">
        <f aca="false">(A228-Calculation!$C$4)/365.25</f>
        <v>18.3326488706366</v>
      </c>
      <c r="N228" s="134" t="n">
        <f aca="false">A228</f>
        <v>43313</v>
      </c>
      <c r="O228" s="26" t="e">
        <f aca="false">AH228*(1+PvolMult)</f>
        <v>#VALUE!</v>
      </c>
      <c r="P228" s="135" t="n">
        <f aca="false">AI228*(1+GvolMult)</f>
        <v>0.176</v>
      </c>
      <c r="Q228" s="144"/>
      <c r="T228" s="137" t="n">
        <f aca="false">DATE(YEAR(T227),MONTH(T227)+1,1)</f>
        <v>43313</v>
      </c>
      <c r="U228" s="128" t="e">
        <f aca="false">fprice(T228,forward_range)</f>
        <v>#VALUE!</v>
      </c>
      <c r="V228" s="138" t="n">
        <v>46.2918620689655</v>
      </c>
      <c r="W228" s="130" t="n">
        <v>2.05</v>
      </c>
      <c r="X228" s="139" t="n">
        <f aca="false">VLOOKUP(T228,IR!$C$6:$D$365,2)</f>
        <v>0.073830943629</v>
      </c>
      <c r="Y228" s="147"/>
      <c r="Z228" s="148"/>
      <c r="AA228" s="147"/>
      <c r="AB228" s="148"/>
      <c r="AC228" s="141"/>
      <c r="AD228" s="141"/>
      <c r="AE228" s="120" t="n">
        <f aca="false">(T228-Calculation!$C$4)/365.25</f>
        <v>18.3326488706366</v>
      </c>
      <c r="AF228" s="119"/>
      <c r="AG228" s="142" t="n">
        <f aca="false">T228</f>
        <v>43313</v>
      </c>
      <c r="AH228" s="26" t="e">
        <f aca="false">fvol(AG228,volRange)</f>
        <v>#VALUE!</v>
      </c>
      <c r="AI228" s="143" t="n">
        <v>0.176</v>
      </c>
      <c r="AK228" s="26" t="e">
        <f aca="false">fvol(AJ228,volRange)</f>
        <v>#VALUE!</v>
      </c>
      <c r="AL228" s="143" t="n">
        <v>0.176</v>
      </c>
      <c r="AO228" s="128" t="n">
        <v>104</v>
      </c>
      <c r="AP228" s="138" t="e">
        <f aca="false">B228-AO228</f>
        <v>#VALUE!</v>
      </c>
      <c r="AT228" s="97" t="n">
        <f aca="false">C228/9.6</f>
        <v>4.82206896551724</v>
      </c>
    </row>
    <row r="229" customFormat="false" ht="12.75" hidden="false" customHeight="false" outlineLevel="0" collapsed="false">
      <c r="A229" s="127" t="n">
        <f aca="false">T229</f>
        <v>43344</v>
      </c>
      <c r="B229" s="128" t="e">
        <f aca="false">U229+PPadd</f>
        <v>#VALUE!</v>
      </c>
      <c r="C229" s="129" t="n">
        <f aca="false">V229+GPadd</f>
        <v>47.7235862068966</v>
      </c>
      <c r="D229" s="130" t="n">
        <v>2.05</v>
      </c>
      <c r="E229" s="131" t="n">
        <f aca="false">X229</f>
        <v>0.073827622138166</v>
      </c>
      <c r="F229" s="147"/>
      <c r="G229" s="148"/>
      <c r="H229" s="147"/>
      <c r="I229" s="148"/>
      <c r="L229" s="101" t="n">
        <f aca="false">(A229-Calculation!$C$4)/365.25</f>
        <v>18.4175222450376</v>
      </c>
      <c r="N229" s="134" t="n">
        <f aca="false">A229</f>
        <v>43344</v>
      </c>
      <c r="O229" s="26" t="e">
        <f aca="false">AH229*(1+PvolMult)</f>
        <v>#VALUE!</v>
      </c>
      <c r="P229" s="135" t="n">
        <f aca="false">AI229*(1+GvolMult)</f>
        <v>0.176</v>
      </c>
      <c r="Q229" s="144"/>
      <c r="T229" s="137" t="n">
        <f aca="false">DATE(YEAR(T228),MONTH(T228)+1,1)</f>
        <v>43344</v>
      </c>
      <c r="U229" s="149" t="e">
        <f aca="false">fprice(T229,forward_range)</f>
        <v>#VALUE!</v>
      </c>
      <c r="V229" s="138" t="n">
        <v>47.7235862068966</v>
      </c>
      <c r="W229" s="130" t="n">
        <v>2.05</v>
      </c>
      <c r="X229" s="139" t="n">
        <f aca="false">VLOOKUP(T229,IR!$C$6:$D$365,2)</f>
        <v>0.073827622138166</v>
      </c>
      <c r="Y229" s="147"/>
      <c r="Z229" s="148"/>
      <c r="AA229" s="147"/>
      <c r="AB229" s="148"/>
      <c r="AC229" s="141"/>
      <c r="AD229" s="141"/>
      <c r="AE229" s="120" t="n">
        <f aca="false">(T229-Calculation!$C$4)/365.25</f>
        <v>18.4175222450376</v>
      </c>
      <c r="AF229" s="119"/>
      <c r="AG229" s="142" t="n">
        <f aca="false">T229</f>
        <v>43344</v>
      </c>
      <c r="AH229" s="26" t="e">
        <f aca="false">fvol(AG229,volRange)</f>
        <v>#VALUE!</v>
      </c>
      <c r="AI229" s="143" t="n">
        <v>0.176</v>
      </c>
      <c r="AK229" s="26" t="e">
        <f aca="false">fvol(AJ229,volRange)</f>
        <v>#VALUE!</v>
      </c>
      <c r="AL229" s="143" t="n">
        <v>0.176</v>
      </c>
      <c r="AO229" s="128" t="n">
        <v>36.85</v>
      </c>
      <c r="AP229" s="138" t="e">
        <f aca="false">B229-AO229</f>
        <v>#VALUE!</v>
      </c>
      <c r="AT229" s="97" t="n">
        <f aca="false">C229/9.6</f>
        <v>4.97120689655173</v>
      </c>
    </row>
    <row r="230" customFormat="false" ht="12.75" hidden="false" customHeight="false" outlineLevel="0" collapsed="false">
      <c r="A230" s="127" t="n">
        <f aca="false">T230</f>
        <v>43374</v>
      </c>
      <c r="B230" s="128" t="e">
        <f aca="false">U230+PPadd</f>
        <v>#VALUE!</v>
      </c>
      <c r="C230" s="129" t="n">
        <f aca="false">V230+GPadd</f>
        <v>48.6554482758621</v>
      </c>
      <c r="D230" s="130" t="n">
        <v>2.05</v>
      </c>
      <c r="E230" s="131" t="n">
        <f aca="false">X230</f>
        <v>0.073824407792202</v>
      </c>
      <c r="F230" s="147"/>
      <c r="G230" s="148"/>
      <c r="H230" s="147"/>
      <c r="I230" s="148"/>
      <c r="L230" s="101" t="n">
        <f aca="false">(A230-Calculation!$C$4)/365.25</f>
        <v>18.4996577686516</v>
      </c>
      <c r="N230" s="134" t="n">
        <f aca="false">A230</f>
        <v>43374</v>
      </c>
      <c r="O230" s="26" t="e">
        <f aca="false">AH230*(1+PvolMult)</f>
        <v>#VALUE!</v>
      </c>
      <c r="P230" s="135" t="n">
        <f aca="false">AI230*(1+GvolMult)</f>
        <v>0.176</v>
      </c>
      <c r="T230" s="137" t="n">
        <f aca="false">DATE(YEAR(T229),MONTH(T229)+1,1)</f>
        <v>43374</v>
      </c>
      <c r="U230" s="128" t="e">
        <f aca="false">fprice(T230,forward_range)</f>
        <v>#VALUE!</v>
      </c>
      <c r="V230" s="138" t="n">
        <v>48.6554482758621</v>
      </c>
      <c r="W230" s="130" t="n">
        <v>2.05</v>
      </c>
      <c r="X230" s="139" t="n">
        <f aca="false">VLOOKUP(T230,IR!$C$6:$D$365,2)</f>
        <v>0.073824407792202</v>
      </c>
      <c r="Y230" s="147"/>
      <c r="Z230" s="148"/>
      <c r="AA230" s="147"/>
      <c r="AB230" s="148"/>
      <c r="AC230" s="141"/>
      <c r="AD230" s="141"/>
      <c r="AE230" s="120" t="n">
        <f aca="false">(T230-Calculation!$C$4)/365.25</f>
        <v>18.4996577686516</v>
      </c>
      <c r="AF230" s="119"/>
      <c r="AG230" s="142" t="n">
        <f aca="false">T230</f>
        <v>43374</v>
      </c>
      <c r="AH230" s="26" t="e">
        <f aca="false">fvol(AG230,volRange)</f>
        <v>#VALUE!</v>
      </c>
      <c r="AI230" s="143" t="n">
        <v>0.176</v>
      </c>
      <c r="AK230" s="26" t="e">
        <f aca="false">fvol(AJ230,volRange)</f>
        <v>#VALUE!</v>
      </c>
      <c r="AL230" s="143" t="n">
        <v>0.176</v>
      </c>
      <c r="AT230" s="97" t="n">
        <f aca="false">C230/9.6</f>
        <v>5.06827586206897</v>
      </c>
    </row>
    <row r="231" customFormat="false" ht="12.75" hidden="false" customHeight="false" outlineLevel="0" collapsed="false">
      <c r="A231" s="127" t="n">
        <f aca="false">T231</f>
        <v>43405</v>
      </c>
      <c r="B231" s="128" t="e">
        <f aca="false">U231+PPadd</f>
        <v>#VALUE!</v>
      </c>
      <c r="C231" s="129" t="n">
        <f aca="false">V231+GPadd</f>
        <v>48.5710344827586</v>
      </c>
      <c r="D231" s="130" t="n">
        <v>2.05</v>
      </c>
      <c r="E231" s="131" t="n">
        <f aca="false">X231</f>
        <v>0.073821086301376</v>
      </c>
      <c r="F231" s="147"/>
      <c r="G231" s="148"/>
      <c r="H231" s="147"/>
      <c r="I231" s="148"/>
      <c r="L231" s="101" t="n">
        <f aca="false">(A231-Calculation!$C$4)/365.25</f>
        <v>18.5845311430527</v>
      </c>
      <c r="N231" s="134" t="n">
        <f aca="false">A231</f>
        <v>43405</v>
      </c>
      <c r="O231" s="26" t="e">
        <f aca="false">AH231*(1+PvolMult)</f>
        <v>#VALUE!</v>
      </c>
      <c r="P231" s="135" t="n">
        <f aca="false">AI231*(1+GvolMult)</f>
        <v>0.176</v>
      </c>
      <c r="T231" s="137" t="n">
        <f aca="false">DATE(YEAR(T230),MONTH(T230)+1,1)</f>
        <v>43405</v>
      </c>
      <c r="U231" s="128" t="e">
        <f aca="false">fprice(T231,forward_range)</f>
        <v>#VALUE!</v>
      </c>
      <c r="V231" s="138" t="n">
        <v>48.5710344827586</v>
      </c>
      <c r="W231" s="130" t="n">
        <v>2.05</v>
      </c>
      <c r="X231" s="139" t="n">
        <f aca="false">VLOOKUP(T231,IR!$C$6:$D$365,2)</f>
        <v>0.073821086301376</v>
      </c>
      <c r="Y231" s="147"/>
      <c r="Z231" s="148"/>
      <c r="AA231" s="147"/>
      <c r="AB231" s="148"/>
      <c r="AC231" s="141"/>
      <c r="AD231" s="141"/>
      <c r="AE231" s="120" t="n">
        <f aca="false">(T231-Calculation!$C$4)/365.25</f>
        <v>18.5845311430527</v>
      </c>
      <c r="AF231" s="119"/>
      <c r="AG231" s="142" t="n">
        <f aca="false">T231</f>
        <v>43405</v>
      </c>
      <c r="AH231" s="26" t="e">
        <f aca="false">fvol(AG231,volRange)</f>
        <v>#VALUE!</v>
      </c>
      <c r="AI231" s="143" t="n">
        <v>0.176</v>
      </c>
      <c r="AK231" s="26" t="e">
        <f aca="false">fvol(AJ231,volRange)</f>
        <v>#VALUE!</v>
      </c>
      <c r="AL231" s="143" t="n">
        <v>0.176</v>
      </c>
      <c r="AT231" s="97" t="n">
        <f aca="false">C231/9.6</f>
        <v>5.05948275862069</v>
      </c>
    </row>
    <row r="232" customFormat="false" ht="12.75" hidden="false" customHeight="false" outlineLevel="0" collapsed="false">
      <c r="A232" s="127" t="n">
        <f aca="false">T232</f>
        <v>43435</v>
      </c>
      <c r="B232" s="128" t="e">
        <f aca="false">U232+PPadd</f>
        <v>#VALUE!</v>
      </c>
      <c r="C232" s="129" t="n">
        <f aca="false">V232+GPadd</f>
        <v>49.1420689655173</v>
      </c>
      <c r="D232" s="130" t="n">
        <v>2.05</v>
      </c>
      <c r="E232" s="131" t="n">
        <f aca="false">X232</f>
        <v>0.073817871955419</v>
      </c>
      <c r="F232" s="147"/>
      <c r="G232" s="148"/>
      <c r="H232" s="147"/>
      <c r="I232" s="148"/>
      <c r="L232" s="101" t="n">
        <f aca="false">(A232-Calculation!$C$4)/365.25</f>
        <v>18.6666666666667</v>
      </c>
      <c r="N232" s="134" t="n">
        <f aca="false">A232</f>
        <v>43435</v>
      </c>
      <c r="O232" s="26" t="e">
        <f aca="false">AH232*(1+PvolMult)</f>
        <v>#VALUE!</v>
      </c>
      <c r="P232" s="135" t="n">
        <f aca="false">AI232*(1+GvolMult)</f>
        <v>0.176</v>
      </c>
      <c r="T232" s="137" t="n">
        <f aca="false">DATE(YEAR(T231),MONTH(T231)+1,1)</f>
        <v>43435</v>
      </c>
      <c r="U232" s="128" t="e">
        <f aca="false">fprice(T232,forward_range)</f>
        <v>#VALUE!</v>
      </c>
      <c r="V232" s="138" t="n">
        <v>49.1420689655173</v>
      </c>
      <c r="W232" s="130" t="n">
        <v>2.05</v>
      </c>
      <c r="X232" s="139" t="n">
        <f aca="false">VLOOKUP(T232,IR!$C$6:$D$365,2)</f>
        <v>0.073817871955419</v>
      </c>
      <c r="Y232" s="147"/>
      <c r="Z232" s="148"/>
      <c r="AA232" s="147"/>
      <c r="AB232" s="148"/>
      <c r="AC232" s="141"/>
      <c r="AD232" s="141"/>
      <c r="AE232" s="120" t="n">
        <f aca="false">(T232-Calculation!$C$4)/365.25</f>
        <v>18.6666666666667</v>
      </c>
      <c r="AF232" s="119"/>
      <c r="AG232" s="142" t="n">
        <f aca="false">T232</f>
        <v>43435</v>
      </c>
      <c r="AH232" s="26" t="e">
        <f aca="false">fvol(AG232,volRange)</f>
        <v>#VALUE!</v>
      </c>
      <c r="AI232" s="143" t="n">
        <v>0.176</v>
      </c>
      <c r="AK232" s="26" t="e">
        <f aca="false">fvol(AJ232,volRange)</f>
        <v>#VALUE!</v>
      </c>
      <c r="AL232" s="143" t="n">
        <v>0.176</v>
      </c>
      <c r="AT232" s="97" t="n">
        <f aca="false">C232/9.6</f>
        <v>5.11896551724138</v>
      </c>
    </row>
    <row r="233" customFormat="false" ht="12.75" hidden="false" customHeight="false" outlineLevel="0" collapsed="false">
      <c r="A233" s="127" t="n">
        <f aca="false">T233</f>
        <v>43466</v>
      </c>
      <c r="B233" s="128" t="e">
        <f aca="false">U233+PPadd</f>
        <v>#VALUE!</v>
      </c>
      <c r="C233" s="129" t="n">
        <f aca="false">V233+GPadd</f>
        <v>48.4667586206897</v>
      </c>
      <c r="D233" s="130" t="n">
        <v>2.05</v>
      </c>
      <c r="E233" s="131" t="n">
        <f aca="false">X233</f>
        <v>0.0738145504646</v>
      </c>
      <c r="F233" s="147"/>
      <c r="G233" s="148"/>
      <c r="H233" s="147"/>
      <c r="I233" s="148"/>
      <c r="L233" s="101" t="n">
        <f aca="false">(A233-Calculation!$C$4)/365.25</f>
        <v>18.7515400410678</v>
      </c>
      <c r="N233" s="134" t="n">
        <f aca="false">A233</f>
        <v>43466</v>
      </c>
      <c r="O233" s="26" t="e">
        <f aca="false">AH233*(1+PvolMult)</f>
        <v>#VALUE!</v>
      </c>
      <c r="P233" s="135" t="n">
        <f aca="false">AI233*(1+GvolMult)</f>
        <v>0.176</v>
      </c>
      <c r="T233" s="137" t="n">
        <f aca="false">DATE(YEAR(T232),MONTH(T232)+1,1)</f>
        <v>43466</v>
      </c>
      <c r="U233" s="128" t="e">
        <f aca="false">fprice(T233,forward_range)</f>
        <v>#VALUE!</v>
      </c>
      <c r="V233" s="138" t="n">
        <v>48.4667586206897</v>
      </c>
      <c r="W233" s="130" t="n">
        <v>2.05</v>
      </c>
      <c r="X233" s="139" t="n">
        <f aca="false">VLOOKUP(T233,IR!$C$6:$D$365,2)</f>
        <v>0.0738145504646</v>
      </c>
      <c r="Y233" s="147"/>
      <c r="Z233" s="148"/>
      <c r="AA233" s="147"/>
      <c r="AB233" s="148"/>
      <c r="AC233" s="141"/>
      <c r="AD233" s="141"/>
      <c r="AE233" s="120" t="n">
        <f aca="false">(T233-Calculation!$C$4)/365.25</f>
        <v>18.7515400410678</v>
      </c>
      <c r="AF233" s="119"/>
      <c r="AG233" s="142" t="n">
        <f aca="false">T233</f>
        <v>43466</v>
      </c>
      <c r="AH233" s="26" t="e">
        <f aca="false">fvol(AG233,volRange)</f>
        <v>#VALUE!</v>
      </c>
      <c r="AI233" s="143" t="n">
        <v>0.176</v>
      </c>
      <c r="AK233" s="26" t="e">
        <f aca="false">fvol(AJ233,volRange)</f>
        <v>#VALUE!</v>
      </c>
      <c r="AL233" s="143" t="n">
        <v>0.176</v>
      </c>
      <c r="AT233" s="97" t="n">
        <f aca="false">C233/9.6</f>
        <v>5.04862068965517</v>
      </c>
    </row>
    <row r="234" customFormat="false" ht="12.75" hidden="false" customHeight="false" outlineLevel="0" collapsed="false">
      <c r="A234" s="127" t="n">
        <f aca="false">T234</f>
        <v>43497</v>
      </c>
      <c r="B234" s="128" t="e">
        <f aca="false">U234+PPadd</f>
        <v>#VALUE!</v>
      </c>
      <c r="C234" s="129" t="n">
        <f aca="false">V234+GPadd</f>
        <v>47.3412413793104</v>
      </c>
      <c r="D234" s="130" t="n">
        <v>2.05</v>
      </c>
      <c r="E234" s="131" t="n">
        <f aca="false">X234</f>
        <v>0.073811228973784</v>
      </c>
      <c r="F234" s="147"/>
      <c r="G234" s="148"/>
      <c r="H234" s="147"/>
      <c r="I234" s="148"/>
      <c r="L234" s="101" t="n">
        <f aca="false">(A234-Calculation!$C$4)/365.25</f>
        <v>18.8364134154689</v>
      </c>
      <c r="N234" s="134" t="n">
        <f aca="false">A234</f>
        <v>43497</v>
      </c>
      <c r="O234" s="26" t="e">
        <f aca="false">AH234*(1+PvolMult)</f>
        <v>#VALUE!</v>
      </c>
      <c r="P234" s="135" t="n">
        <f aca="false">AI234*(1+GvolMult)</f>
        <v>0.176</v>
      </c>
      <c r="T234" s="137" t="n">
        <f aca="false">DATE(YEAR(T233),MONTH(T233)+1,1)</f>
        <v>43497</v>
      </c>
      <c r="U234" s="128" t="e">
        <f aca="false">fprice(T234,forward_range)</f>
        <v>#VALUE!</v>
      </c>
      <c r="V234" s="138" t="n">
        <v>47.3412413793104</v>
      </c>
      <c r="W234" s="130" t="n">
        <v>2.05</v>
      </c>
      <c r="X234" s="139" t="n">
        <f aca="false">VLOOKUP(T234,IR!$C$6:$D$365,2)</f>
        <v>0.073811228973784</v>
      </c>
      <c r="Y234" s="147"/>
      <c r="Z234" s="148"/>
      <c r="AA234" s="147"/>
      <c r="AB234" s="148"/>
      <c r="AC234" s="141"/>
      <c r="AD234" s="141"/>
      <c r="AE234" s="120" t="n">
        <f aca="false">(T234-Calculation!$C$4)/365.25</f>
        <v>18.8364134154689</v>
      </c>
      <c r="AF234" s="119"/>
      <c r="AG234" s="142" t="n">
        <f aca="false">T234</f>
        <v>43497</v>
      </c>
      <c r="AH234" s="26" t="e">
        <f aca="false">fvol(AG234,volRange)</f>
        <v>#VALUE!</v>
      </c>
      <c r="AI234" s="143" t="n">
        <v>0.176</v>
      </c>
      <c r="AK234" s="26" t="e">
        <f aca="false">fvol(AJ234,volRange)</f>
        <v>#VALUE!</v>
      </c>
      <c r="AL234" s="143" t="n">
        <v>0.176</v>
      </c>
      <c r="AT234" s="97" t="n">
        <f aca="false">C234/9.6</f>
        <v>4.93137931034483</v>
      </c>
    </row>
    <row r="235" customFormat="false" ht="12.75" hidden="false" customHeight="false" outlineLevel="0" collapsed="false">
      <c r="A235" s="127" t="n">
        <f aca="false">T235</f>
        <v>43525</v>
      </c>
      <c r="B235" s="128" t="e">
        <f aca="false">U235+PPadd</f>
        <v>#VALUE!</v>
      </c>
      <c r="C235" s="129" t="n">
        <f aca="false">V235+GPadd</f>
        <v>46.32</v>
      </c>
      <c r="D235" s="130" t="n">
        <v>2.05</v>
      </c>
      <c r="E235" s="131" t="n">
        <f aca="false">X235</f>
        <v>0.073808228917567</v>
      </c>
      <c r="F235" s="147"/>
      <c r="G235" s="148"/>
      <c r="H235" s="147"/>
      <c r="I235" s="148"/>
      <c r="L235" s="101" t="n">
        <f aca="false">(A235-Calculation!$C$4)/365.25</f>
        <v>18.9130732375086</v>
      </c>
      <c r="N235" s="134" t="n">
        <f aca="false">A235</f>
        <v>43525</v>
      </c>
      <c r="O235" s="26" t="e">
        <f aca="false">AH235*(1+PvolMult)</f>
        <v>#VALUE!</v>
      </c>
      <c r="P235" s="135" t="n">
        <f aca="false">AI235*(1+GvolMult)</f>
        <v>0.176</v>
      </c>
      <c r="T235" s="137" t="n">
        <f aca="false">DATE(YEAR(T234),MONTH(T234)+1,1)</f>
        <v>43525</v>
      </c>
      <c r="U235" s="128" t="e">
        <f aca="false">fprice(T235,forward_range)</f>
        <v>#VALUE!</v>
      </c>
      <c r="V235" s="138" t="n">
        <v>46.32</v>
      </c>
      <c r="W235" s="130" t="n">
        <v>2.05</v>
      </c>
      <c r="X235" s="139" t="n">
        <f aca="false">VLOOKUP(T235,IR!$C$6:$D$365,2)</f>
        <v>0.073808228917567</v>
      </c>
      <c r="Y235" s="147"/>
      <c r="Z235" s="148"/>
      <c r="AA235" s="147"/>
      <c r="AB235" s="148"/>
      <c r="AC235" s="141"/>
      <c r="AD235" s="141"/>
      <c r="AE235" s="120" t="n">
        <f aca="false">(T235-Calculation!$C$4)/365.25</f>
        <v>18.9130732375086</v>
      </c>
      <c r="AF235" s="119"/>
      <c r="AG235" s="142" t="n">
        <f aca="false">T235</f>
        <v>43525</v>
      </c>
      <c r="AH235" s="26" t="e">
        <f aca="false">fvol(AG235,volRange)</f>
        <v>#VALUE!</v>
      </c>
      <c r="AI235" s="143" t="n">
        <v>0.176</v>
      </c>
      <c r="AK235" s="26" t="e">
        <f aca="false">fvol(AJ235,volRange)</f>
        <v>#VALUE!</v>
      </c>
      <c r="AL235" s="143" t="n">
        <v>0.176</v>
      </c>
      <c r="AT235" s="97" t="n">
        <f aca="false">C235/9.6</f>
        <v>4.825</v>
      </c>
    </row>
    <row r="236" customFormat="false" ht="12.75" hidden="false" customHeight="false" outlineLevel="0" collapsed="false">
      <c r="A236" s="127" t="n">
        <f aca="false">T236</f>
        <v>43556</v>
      </c>
      <c r="B236" s="128" t="e">
        <f aca="false">U236+PPadd</f>
        <v>#VALUE!</v>
      </c>
      <c r="C236" s="129" t="n">
        <f aca="false">V236+GPadd</f>
        <v>45.3881379310345</v>
      </c>
      <c r="D236" s="130" t="n">
        <v>2.05</v>
      </c>
      <c r="E236" s="131" t="n">
        <f aca="false">X236</f>
        <v>0.073804907426759</v>
      </c>
      <c r="F236" s="147"/>
      <c r="G236" s="148"/>
      <c r="H236" s="147"/>
      <c r="I236" s="148"/>
      <c r="L236" s="101" t="n">
        <f aca="false">(A236-Calculation!$C$4)/365.25</f>
        <v>18.9979466119097</v>
      </c>
      <c r="N236" s="134" t="n">
        <f aca="false">A236</f>
        <v>43556</v>
      </c>
      <c r="O236" s="26" t="e">
        <f aca="false">AH236*(1+PvolMult)</f>
        <v>#VALUE!</v>
      </c>
      <c r="P236" s="135" t="n">
        <f aca="false">AI236*(1+GvolMult)</f>
        <v>0.176</v>
      </c>
      <c r="T236" s="137" t="n">
        <f aca="false">DATE(YEAR(T235),MONTH(T235)+1,1)</f>
        <v>43556</v>
      </c>
      <c r="U236" s="128" t="e">
        <f aca="false">fprice(T236,forward_range)</f>
        <v>#VALUE!</v>
      </c>
      <c r="V236" s="138" t="n">
        <v>45.3881379310345</v>
      </c>
      <c r="W236" s="130" t="n">
        <v>2.05</v>
      </c>
      <c r="X236" s="139" t="n">
        <f aca="false">VLOOKUP(T236,IR!$C$6:$D$365,2)</f>
        <v>0.073804907426759</v>
      </c>
      <c r="Y236" s="147"/>
      <c r="Z236" s="148"/>
      <c r="AA236" s="147"/>
      <c r="AB236" s="148"/>
      <c r="AC236" s="141"/>
      <c r="AD236" s="141"/>
      <c r="AE236" s="120" t="n">
        <f aca="false">(T236-Calculation!$C$4)/365.25</f>
        <v>18.9979466119097</v>
      </c>
      <c r="AF236" s="119"/>
      <c r="AG236" s="142" t="n">
        <f aca="false">T236</f>
        <v>43556</v>
      </c>
      <c r="AH236" s="26" t="e">
        <f aca="false">fvol(AG236,volRange)</f>
        <v>#VALUE!</v>
      </c>
      <c r="AI236" s="143" t="n">
        <v>0.176</v>
      </c>
      <c r="AK236" s="26" t="e">
        <f aca="false">fvol(AJ236,volRange)</f>
        <v>#VALUE!</v>
      </c>
      <c r="AL236" s="143" t="n">
        <v>0.176</v>
      </c>
      <c r="AT236" s="97" t="n">
        <f aca="false">C236/9.6</f>
        <v>4.72793103448276</v>
      </c>
    </row>
    <row r="237" customFormat="false" ht="12.75" hidden="false" customHeight="false" outlineLevel="0" collapsed="false">
      <c r="A237" s="127" t="n">
        <f aca="false">T237</f>
        <v>43586</v>
      </c>
      <c r="B237" s="128" t="e">
        <f aca="false">U237+PPadd</f>
        <v>#VALUE!</v>
      </c>
      <c r="C237" s="129" t="n">
        <f aca="false">V237+GPadd</f>
        <v>44.7343448275862</v>
      </c>
      <c r="D237" s="130" t="n">
        <v>2.05</v>
      </c>
      <c r="E237" s="131" t="n">
        <f aca="false">X237</f>
        <v>0.073801693080819</v>
      </c>
      <c r="F237" s="147"/>
      <c r="G237" s="148"/>
      <c r="H237" s="147"/>
      <c r="I237" s="148"/>
      <c r="L237" s="101" t="n">
        <f aca="false">(A237-Calculation!$C$4)/365.25</f>
        <v>19.0800821355236</v>
      </c>
      <c r="N237" s="134" t="n">
        <f aca="false">A237</f>
        <v>43586</v>
      </c>
      <c r="O237" s="26" t="e">
        <f aca="false">AH237*(1+PvolMult)</f>
        <v>#VALUE!</v>
      </c>
      <c r="P237" s="135" t="n">
        <f aca="false">AI237*(1+GvolMult)</f>
        <v>0.176</v>
      </c>
      <c r="T237" s="137" t="n">
        <f aca="false">DATE(YEAR(T236),MONTH(T236)+1,1)</f>
        <v>43586</v>
      </c>
      <c r="U237" s="128" t="e">
        <f aca="false">fprice(T237,forward_range)</f>
        <v>#VALUE!</v>
      </c>
      <c r="V237" s="138" t="n">
        <v>44.7343448275862</v>
      </c>
      <c r="W237" s="130" t="n">
        <v>2.05</v>
      </c>
      <c r="X237" s="139" t="n">
        <f aca="false">VLOOKUP(T237,IR!$C$6:$D$365,2)</f>
        <v>0.073801693080819</v>
      </c>
      <c r="Y237" s="147"/>
      <c r="Z237" s="148"/>
      <c r="AA237" s="147"/>
      <c r="AB237" s="148"/>
      <c r="AC237" s="141"/>
      <c r="AD237" s="141"/>
      <c r="AE237" s="120" t="n">
        <f aca="false">(T237-Calculation!$C$4)/365.25</f>
        <v>19.0800821355236</v>
      </c>
      <c r="AF237" s="119"/>
      <c r="AG237" s="142" t="n">
        <f aca="false">T237</f>
        <v>43586</v>
      </c>
      <c r="AH237" s="26" t="e">
        <f aca="false">fvol(AG237,volRange)</f>
        <v>#VALUE!</v>
      </c>
      <c r="AI237" s="143" t="n">
        <v>0.176</v>
      </c>
      <c r="AK237" s="26" t="e">
        <f aca="false">fvol(AJ237,volRange)</f>
        <v>#VALUE!</v>
      </c>
      <c r="AL237" s="143" t="n">
        <v>0.176</v>
      </c>
      <c r="AT237" s="97" t="n">
        <f aca="false">C237/9.6</f>
        <v>4.6598275862069</v>
      </c>
    </row>
    <row r="238" customFormat="false" ht="12.75" hidden="false" customHeight="false" outlineLevel="0" collapsed="false">
      <c r="A238" s="127" t="n">
        <f aca="false">T238</f>
        <v>43617</v>
      </c>
      <c r="B238" s="128" t="e">
        <f aca="false">U238+PPadd</f>
        <v>#VALUE!</v>
      </c>
      <c r="C238" s="129" t="n">
        <f aca="false">V238+GPadd</f>
        <v>44.936275862069</v>
      </c>
      <c r="D238" s="130" t="n">
        <v>2.05</v>
      </c>
      <c r="E238" s="131" t="n">
        <f aca="false">X238</f>
        <v>0.073798371590017</v>
      </c>
      <c r="F238" s="147"/>
      <c r="G238" s="148"/>
      <c r="H238" s="147"/>
      <c r="I238" s="148"/>
      <c r="L238" s="101" t="n">
        <f aca="false">(A238-Calculation!$C$4)/365.25</f>
        <v>19.1649555099247</v>
      </c>
      <c r="N238" s="134" t="n">
        <f aca="false">A238</f>
        <v>43617</v>
      </c>
      <c r="O238" s="26" t="e">
        <f aca="false">AH238*(1+PvolMult)</f>
        <v>#VALUE!</v>
      </c>
      <c r="P238" s="135" t="n">
        <f aca="false">AI238*(1+GvolMult)</f>
        <v>0.176</v>
      </c>
      <c r="T238" s="137" t="n">
        <f aca="false">DATE(YEAR(T237),MONTH(T237)+1,1)</f>
        <v>43617</v>
      </c>
      <c r="U238" s="128" t="e">
        <f aca="false">fprice(T238,forward_range)</f>
        <v>#VALUE!</v>
      </c>
      <c r="V238" s="138" t="n">
        <v>44.936275862069</v>
      </c>
      <c r="W238" s="130" t="n">
        <v>2.05</v>
      </c>
      <c r="X238" s="139" t="n">
        <f aca="false">VLOOKUP(T238,IR!$C$6:$D$365,2)</f>
        <v>0.073798371590017</v>
      </c>
      <c r="Y238" s="147"/>
      <c r="Z238" s="148"/>
      <c r="AA238" s="147"/>
      <c r="AB238" s="148"/>
      <c r="AC238" s="141"/>
      <c r="AD238" s="141"/>
      <c r="AE238" s="120" t="n">
        <f aca="false">(T238-Calculation!$C$4)/365.25</f>
        <v>19.1649555099247</v>
      </c>
      <c r="AF238" s="119"/>
      <c r="AG238" s="142" t="n">
        <f aca="false">T238</f>
        <v>43617</v>
      </c>
      <c r="AH238" s="26" t="e">
        <f aca="false">fvol(AG238,volRange)</f>
        <v>#VALUE!</v>
      </c>
      <c r="AI238" s="143" t="n">
        <v>0.176</v>
      </c>
      <c r="AK238" s="26" t="e">
        <f aca="false">fvol(AJ238,volRange)</f>
        <v>#VALUE!</v>
      </c>
      <c r="AL238" s="143" t="n">
        <v>0.176</v>
      </c>
      <c r="AT238" s="97" t="n">
        <f aca="false">C238/9.6</f>
        <v>4.68086206896552</v>
      </c>
    </row>
    <row r="239" customFormat="false" ht="12.75" hidden="false" customHeight="false" outlineLevel="0" collapsed="false">
      <c r="A239" s="127" t="n">
        <f aca="false">T239</f>
        <v>43647</v>
      </c>
      <c r="B239" s="128" t="e">
        <f aca="false">U239+PPadd</f>
        <v>#VALUE!</v>
      </c>
      <c r="C239" s="129" t="n">
        <f aca="false">V239+GPadd</f>
        <v>45.5553103448276</v>
      </c>
      <c r="D239" s="130" t="n">
        <v>2.05</v>
      </c>
      <c r="E239" s="131" t="n">
        <f aca="false">X239</f>
        <v>0.073795157244084</v>
      </c>
      <c r="F239" s="147"/>
      <c r="G239" s="148"/>
      <c r="H239" s="147"/>
      <c r="I239" s="148"/>
      <c r="L239" s="101" t="n">
        <f aca="false">(A239-Calculation!$C$4)/365.25</f>
        <v>19.2470910335387</v>
      </c>
      <c r="N239" s="134" t="n">
        <f aca="false">A239</f>
        <v>43647</v>
      </c>
      <c r="O239" s="26" t="e">
        <f aca="false">AH239*(1+PvolMult)</f>
        <v>#VALUE!</v>
      </c>
      <c r="P239" s="135" t="n">
        <f aca="false">AI239*(1+GvolMult)</f>
        <v>0.176</v>
      </c>
      <c r="T239" s="137" t="n">
        <f aca="false">DATE(YEAR(T238),MONTH(T238)+1,1)</f>
        <v>43647</v>
      </c>
      <c r="U239" s="128" t="e">
        <f aca="false">fprice(T239,forward_range)</f>
        <v>#VALUE!</v>
      </c>
      <c r="V239" s="138" t="n">
        <v>45.5553103448276</v>
      </c>
      <c r="W239" s="130" t="n">
        <v>2.05</v>
      </c>
      <c r="X239" s="139" t="n">
        <f aca="false">VLOOKUP(T239,IR!$C$6:$D$365,2)</f>
        <v>0.073795157244084</v>
      </c>
      <c r="Y239" s="147"/>
      <c r="Z239" s="148"/>
      <c r="AA239" s="147"/>
      <c r="AB239" s="148"/>
      <c r="AC239" s="141"/>
      <c r="AD239" s="141"/>
      <c r="AE239" s="120" t="n">
        <f aca="false">(T239-Calculation!$C$4)/365.25</f>
        <v>19.2470910335387</v>
      </c>
      <c r="AF239" s="119"/>
      <c r="AG239" s="142" t="n">
        <f aca="false">T239</f>
        <v>43647</v>
      </c>
      <c r="AH239" s="26" t="e">
        <f aca="false">fvol(AG239,volRange)</f>
        <v>#VALUE!</v>
      </c>
      <c r="AI239" s="143" t="n">
        <v>0.176</v>
      </c>
      <c r="AK239" s="26" t="e">
        <f aca="false">fvol(AJ239,volRange)</f>
        <v>#VALUE!</v>
      </c>
      <c r="AL239" s="143" t="n">
        <v>0.176</v>
      </c>
      <c r="AT239" s="97" t="n">
        <f aca="false">C239/9.6</f>
        <v>4.74534482758621</v>
      </c>
    </row>
    <row r="240" customFormat="false" ht="12.75" hidden="false" customHeight="false" outlineLevel="0" collapsed="false">
      <c r="A240" s="127" t="n">
        <f aca="false">T240</f>
        <v>43678</v>
      </c>
      <c r="B240" s="128" t="e">
        <f aca="false">U240+PPadd</f>
        <v>#VALUE!</v>
      </c>
      <c r="C240" s="129" t="n">
        <f aca="false">V240+GPadd</f>
        <v>46.2918620689655</v>
      </c>
      <c r="D240" s="130" t="n">
        <v>2.05</v>
      </c>
      <c r="E240" s="131" t="n">
        <f aca="false">X240</f>
        <v>0.07379183575329</v>
      </c>
      <c r="F240" s="147"/>
      <c r="G240" s="148"/>
      <c r="H240" s="147"/>
      <c r="I240" s="148"/>
      <c r="L240" s="101" t="n">
        <f aca="false">(A240-Calculation!$C$4)/365.25</f>
        <v>19.3319644079398</v>
      </c>
      <c r="N240" s="134" t="n">
        <f aca="false">A240</f>
        <v>43678</v>
      </c>
      <c r="O240" s="26" t="e">
        <f aca="false">AH240*(1+PvolMult)</f>
        <v>#VALUE!</v>
      </c>
      <c r="P240" s="135" t="n">
        <f aca="false">AI240*(1+GvolMult)</f>
        <v>0.176</v>
      </c>
      <c r="T240" s="137" t="n">
        <f aca="false">DATE(YEAR(T239),MONTH(T239)+1,1)</f>
        <v>43678</v>
      </c>
      <c r="U240" s="128" t="e">
        <f aca="false">fprice(T240,forward_range)</f>
        <v>#VALUE!</v>
      </c>
      <c r="V240" s="138" t="n">
        <v>46.2918620689655</v>
      </c>
      <c r="W240" s="130" t="n">
        <v>2.05</v>
      </c>
      <c r="X240" s="139" t="n">
        <f aca="false">VLOOKUP(T240,IR!$C$6:$D$365,2)</f>
        <v>0.07379183575329</v>
      </c>
      <c r="Y240" s="147"/>
      <c r="Z240" s="148"/>
      <c r="AA240" s="147"/>
      <c r="AB240" s="148"/>
      <c r="AC240" s="141"/>
      <c r="AD240" s="141"/>
      <c r="AE240" s="120" t="n">
        <f aca="false">(T240-Calculation!$C$4)/365.25</f>
        <v>19.3319644079398</v>
      </c>
      <c r="AF240" s="119"/>
      <c r="AG240" s="142" t="n">
        <f aca="false">T240</f>
        <v>43678</v>
      </c>
      <c r="AH240" s="26" t="e">
        <f aca="false">fvol(AG240,volRange)</f>
        <v>#VALUE!</v>
      </c>
      <c r="AI240" s="143" t="n">
        <v>0.176</v>
      </c>
      <c r="AK240" s="26" t="e">
        <f aca="false">fvol(AJ240,volRange)</f>
        <v>#VALUE!</v>
      </c>
      <c r="AL240" s="143" t="n">
        <v>0.176</v>
      </c>
      <c r="AT240" s="97" t="n">
        <f aca="false">C240/9.6</f>
        <v>4.82206896551724</v>
      </c>
    </row>
    <row r="241" customFormat="false" ht="12.75" hidden="false" customHeight="false" outlineLevel="0" collapsed="false">
      <c r="A241" s="127" t="n">
        <f aca="false">T241</f>
        <v>43709</v>
      </c>
      <c r="B241" s="128" t="e">
        <f aca="false">U241+PPadd</f>
        <v>#VALUE!</v>
      </c>
      <c r="C241" s="129" t="n">
        <f aca="false">V241+GPadd</f>
        <v>47.7235862068966</v>
      </c>
      <c r="D241" s="130" t="n">
        <v>2.05</v>
      </c>
      <c r="E241" s="131" t="n">
        <f aca="false">X241</f>
        <v>0.073788514262499</v>
      </c>
      <c r="F241" s="147"/>
      <c r="G241" s="148"/>
      <c r="H241" s="147"/>
      <c r="I241" s="148"/>
      <c r="L241" s="101" t="n">
        <f aca="false">(A241-Calculation!$C$4)/365.25</f>
        <v>19.4168377823409</v>
      </c>
      <c r="N241" s="134" t="n">
        <f aca="false">A241</f>
        <v>43709</v>
      </c>
      <c r="O241" s="26" t="e">
        <f aca="false">AH241*(1+PvolMult)</f>
        <v>#VALUE!</v>
      </c>
      <c r="P241" s="135" t="n">
        <f aca="false">AI241*(1+GvolMult)</f>
        <v>0.176</v>
      </c>
      <c r="T241" s="137" t="n">
        <f aca="false">DATE(YEAR(T240),MONTH(T240)+1,1)</f>
        <v>43709</v>
      </c>
      <c r="U241" s="128" t="e">
        <f aca="false">fprice(T241,forward_range)</f>
        <v>#VALUE!</v>
      </c>
      <c r="V241" s="138" t="n">
        <v>47.7235862068966</v>
      </c>
      <c r="W241" s="130" t="n">
        <v>2.05</v>
      </c>
      <c r="X241" s="139" t="n">
        <f aca="false">VLOOKUP(T241,IR!$C$6:$D$365,2)</f>
        <v>0.073788514262499</v>
      </c>
      <c r="Y241" s="147"/>
      <c r="Z241" s="148"/>
      <c r="AA241" s="147"/>
      <c r="AB241" s="148"/>
      <c r="AC241" s="141"/>
      <c r="AD241" s="141"/>
      <c r="AE241" s="120" t="n">
        <f aca="false">(T241-Calculation!$C$4)/365.25</f>
        <v>19.4168377823409</v>
      </c>
      <c r="AF241" s="119"/>
      <c r="AG241" s="142" t="n">
        <f aca="false">T241</f>
        <v>43709</v>
      </c>
      <c r="AH241" s="26" t="e">
        <f aca="false">fvol(AG241,volRange)</f>
        <v>#VALUE!</v>
      </c>
      <c r="AI241" s="143" t="n">
        <v>0.176</v>
      </c>
      <c r="AK241" s="26" t="e">
        <f aca="false">fvol(AJ241,volRange)</f>
        <v>#VALUE!</v>
      </c>
      <c r="AL241" s="143" t="n">
        <v>0.176</v>
      </c>
      <c r="AT241" s="97" t="n">
        <f aca="false">C241/9.6</f>
        <v>4.97120689655173</v>
      </c>
    </row>
    <row r="242" customFormat="false" ht="12.75" hidden="false" customHeight="false" outlineLevel="0" collapsed="false">
      <c r="A242" s="127" t="n">
        <f aca="false">T242</f>
        <v>43739</v>
      </c>
      <c r="B242" s="128" t="e">
        <f aca="false">U242+PPadd</f>
        <v>#VALUE!</v>
      </c>
      <c r="C242" s="129" t="n">
        <f aca="false">V242+GPadd</f>
        <v>48.6554482758621</v>
      </c>
      <c r="D242" s="130" t="n">
        <v>2.05</v>
      </c>
      <c r="E242" s="131" t="n">
        <f aca="false">X242</f>
        <v>0.073785299916576</v>
      </c>
      <c r="F242" s="147"/>
      <c r="G242" s="148"/>
      <c r="H242" s="147"/>
      <c r="I242" s="148"/>
      <c r="L242" s="101" t="n">
        <f aca="false">(A242-Calculation!$C$4)/365.25</f>
        <v>19.4989733059548</v>
      </c>
      <c r="N242" s="134" t="n">
        <f aca="false">A242</f>
        <v>43739</v>
      </c>
      <c r="O242" s="26" t="e">
        <f aca="false">AH242*(1+PvolMult)</f>
        <v>#VALUE!</v>
      </c>
      <c r="P242" s="135" t="n">
        <f aca="false">AI242*(1+GvolMult)</f>
        <v>0.176</v>
      </c>
      <c r="T242" s="137" t="n">
        <f aca="false">DATE(YEAR(T241),MONTH(T241)+1,1)</f>
        <v>43739</v>
      </c>
      <c r="U242" s="128" t="e">
        <f aca="false">fprice(T242,forward_range)</f>
        <v>#VALUE!</v>
      </c>
      <c r="V242" s="138" t="n">
        <v>48.6554482758621</v>
      </c>
      <c r="W242" s="130" t="n">
        <v>2.05</v>
      </c>
      <c r="X242" s="139" t="n">
        <f aca="false">VLOOKUP(T242,IR!$C$6:$D$365,2)</f>
        <v>0.073785299916576</v>
      </c>
      <c r="Y242" s="147"/>
      <c r="Z242" s="148"/>
      <c r="AA242" s="147"/>
      <c r="AB242" s="148"/>
      <c r="AC242" s="141"/>
      <c r="AD242" s="141"/>
      <c r="AE242" s="120" t="n">
        <f aca="false">(T242-Calculation!$C$4)/365.25</f>
        <v>19.4989733059548</v>
      </c>
      <c r="AF242" s="119"/>
      <c r="AG242" s="142" t="n">
        <f aca="false">T242</f>
        <v>43739</v>
      </c>
      <c r="AH242" s="26" t="e">
        <f aca="false">fvol(AG242,volRange)</f>
        <v>#VALUE!</v>
      </c>
      <c r="AI242" s="143" t="n">
        <v>0.176</v>
      </c>
      <c r="AK242" s="26" t="e">
        <f aca="false">fvol(AJ242,volRange)</f>
        <v>#VALUE!</v>
      </c>
      <c r="AL242" s="143" t="n">
        <v>0.176</v>
      </c>
      <c r="AT242" s="97" t="n">
        <f aca="false">C242/9.6</f>
        <v>5.06827586206897</v>
      </c>
    </row>
    <row r="243" customFormat="false" ht="12.75" hidden="false" customHeight="false" outlineLevel="0" collapsed="false">
      <c r="A243" s="127" t="n">
        <f aca="false">T243</f>
        <v>43770</v>
      </c>
      <c r="B243" s="128" t="e">
        <f aca="false">U243+PPadd</f>
        <v>#VALUE!</v>
      </c>
      <c r="C243" s="129" t="n">
        <f aca="false">V243+GPadd</f>
        <v>48.5710344827586</v>
      </c>
      <c r="D243" s="130" t="n">
        <v>2.05</v>
      </c>
      <c r="E243" s="131" t="n">
        <f aca="false">X243</f>
        <v>0.073781978425793</v>
      </c>
      <c r="F243" s="147"/>
      <c r="G243" s="148"/>
      <c r="H243" s="147"/>
      <c r="I243" s="148"/>
      <c r="L243" s="101" t="n">
        <f aca="false">(A243-Calculation!$C$4)/365.25</f>
        <v>19.5838466803559</v>
      </c>
      <c r="N243" s="134" t="n">
        <f aca="false">A243</f>
        <v>43770</v>
      </c>
      <c r="O243" s="26" t="e">
        <f aca="false">AH243*(1+PvolMult)</f>
        <v>#VALUE!</v>
      </c>
      <c r="P243" s="135" t="n">
        <f aca="false">AI243*(1+GvolMult)</f>
        <v>0.176</v>
      </c>
      <c r="T243" s="137" t="n">
        <f aca="false">DATE(YEAR(T242),MONTH(T242)+1,1)</f>
        <v>43770</v>
      </c>
      <c r="U243" s="128" t="e">
        <f aca="false">fprice(T243,forward_range)</f>
        <v>#VALUE!</v>
      </c>
      <c r="V243" s="138" t="n">
        <v>48.5710344827586</v>
      </c>
      <c r="W243" s="130" t="n">
        <v>2.05</v>
      </c>
      <c r="X243" s="139" t="n">
        <f aca="false">VLOOKUP(T243,IR!$C$6:$D$365,2)</f>
        <v>0.073781978425793</v>
      </c>
      <c r="Y243" s="147"/>
      <c r="Z243" s="148"/>
      <c r="AA243" s="147"/>
      <c r="AB243" s="148"/>
      <c r="AC243" s="141"/>
      <c r="AD243" s="141"/>
      <c r="AE243" s="120" t="n">
        <f aca="false">(T243-Calculation!$C$4)/365.25</f>
        <v>19.5838466803559</v>
      </c>
      <c r="AF243" s="119"/>
      <c r="AG243" s="142" t="n">
        <f aca="false">T243</f>
        <v>43770</v>
      </c>
      <c r="AH243" s="26" t="e">
        <f aca="false">fvol(AG243,volRange)</f>
        <v>#VALUE!</v>
      </c>
      <c r="AI243" s="143" t="n">
        <v>0.176</v>
      </c>
      <c r="AK243" s="26" t="e">
        <f aca="false">fvol(AJ243,volRange)</f>
        <v>#VALUE!</v>
      </c>
      <c r="AL243" s="143" t="n">
        <v>0.176</v>
      </c>
      <c r="AT243" s="97" t="n">
        <f aca="false">C243/9.6</f>
        <v>5.05948275862069</v>
      </c>
    </row>
    <row r="244" customFormat="false" ht="12.75" hidden="false" customHeight="false" outlineLevel="0" collapsed="false">
      <c r="A244" s="127" t="n">
        <f aca="false">T244</f>
        <v>43800</v>
      </c>
      <c r="B244" s="128" t="e">
        <f aca="false">U244+PPadd</f>
        <v>#VALUE!</v>
      </c>
      <c r="C244" s="129" t="n">
        <f aca="false">V244+GPadd</f>
        <v>49.1420689655173</v>
      </c>
      <c r="D244" s="130" t="n">
        <v>2.05</v>
      </c>
      <c r="E244" s="131" t="n">
        <f aca="false">X244</f>
        <v>0.073778764079877</v>
      </c>
      <c r="F244" s="147"/>
      <c r="G244" s="148"/>
      <c r="H244" s="147"/>
      <c r="I244" s="148"/>
      <c r="L244" s="101" t="n">
        <f aca="false">(A244-Calculation!$C$4)/365.25</f>
        <v>19.6659822039699</v>
      </c>
      <c r="N244" s="134" t="n">
        <f aca="false">A244</f>
        <v>43800</v>
      </c>
      <c r="O244" s="26" t="e">
        <f aca="false">AH244*(1+PvolMult)</f>
        <v>#VALUE!</v>
      </c>
      <c r="P244" s="135" t="n">
        <f aca="false">AI244*(1+GvolMult)</f>
        <v>0.176</v>
      </c>
      <c r="T244" s="137" t="n">
        <f aca="false">DATE(YEAR(T243),MONTH(T243)+1,1)</f>
        <v>43800</v>
      </c>
      <c r="U244" s="128" t="e">
        <f aca="false">fprice(T244,forward_range)</f>
        <v>#VALUE!</v>
      </c>
      <c r="V244" s="138" t="n">
        <v>49.1420689655173</v>
      </c>
      <c r="W244" s="130" t="n">
        <v>2.05</v>
      </c>
      <c r="X244" s="139" t="n">
        <f aca="false">VLOOKUP(T244,IR!$C$6:$D$365,2)</f>
        <v>0.073778764079877</v>
      </c>
      <c r="Y244" s="147"/>
      <c r="Z244" s="148"/>
      <c r="AA244" s="147"/>
      <c r="AB244" s="148"/>
      <c r="AC244" s="141"/>
      <c r="AD244" s="141"/>
      <c r="AE244" s="120" t="n">
        <f aca="false">(T244-Calculation!$C$4)/365.25</f>
        <v>19.6659822039699</v>
      </c>
      <c r="AF244" s="119"/>
      <c r="AG244" s="142" t="n">
        <f aca="false">T244</f>
        <v>43800</v>
      </c>
      <c r="AH244" s="26" t="e">
        <f aca="false">fvol(AG244,volRange)</f>
        <v>#VALUE!</v>
      </c>
      <c r="AI244" s="143" t="n">
        <v>0.176</v>
      </c>
      <c r="AK244" s="26" t="e">
        <f aca="false">fvol(AJ244,volRange)</f>
        <v>#VALUE!</v>
      </c>
      <c r="AL244" s="143" t="n">
        <v>0.176</v>
      </c>
      <c r="AT244" s="97" t="n">
        <f aca="false">C244/9.6</f>
        <v>5.11896551724138</v>
      </c>
    </row>
    <row r="245" customFormat="false" ht="12.75" hidden="false" customHeight="false" outlineLevel="0" collapsed="false">
      <c r="A245" s="127" t="n">
        <f aca="false">T245</f>
        <v>43831</v>
      </c>
      <c r="B245" s="128" t="e">
        <f aca="false">U245+PPadd</f>
        <v>#VALUE!</v>
      </c>
      <c r="C245" s="129" t="n">
        <f aca="false">V245+GPadd</f>
        <v>48.4667586206897</v>
      </c>
      <c r="D245" s="130" t="n">
        <v>2.05</v>
      </c>
      <c r="E245" s="131" t="n">
        <f aca="false">X245</f>
        <v>0.073775442589101</v>
      </c>
      <c r="F245" s="147"/>
      <c r="G245" s="148"/>
      <c r="H245" s="147"/>
      <c r="I245" s="148"/>
      <c r="L245" s="101" t="n">
        <f aca="false">(A245-Calculation!$C$4)/365.25</f>
        <v>19.750855578371</v>
      </c>
      <c r="N245" s="134" t="n">
        <f aca="false">A245</f>
        <v>43831</v>
      </c>
      <c r="O245" s="26" t="e">
        <f aca="false">AH245*(1+PvolMult)</f>
        <v>#VALUE!</v>
      </c>
      <c r="P245" s="135" t="n">
        <f aca="false">AI245*(1+GvolMult)</f>
        <v>0.176</v>
      </c>
      <c r="T245" s="137" t="n">
        <f aca="false">DATE(YEAR(T244),MONTH(T244)+1,1)</f>
        <v>43831</v>
      </c>
      <c r="U245" s="128" t="e">
        <f aca="false">fprice(T245,forward_range)</f>
        <v>#VALUE!</v>
      </c>
      <c r="V245" s="138" t="n">
        <v>48.4667586206897</v>
      </c>
      <c r="W245" s="130" t="n">
        <v>2.05</v>
      </c>
      <c r="X245" s="139" t="n">
        <f aca="false">VLOOKUP(T245,IR!$C$6:$D$365,2)</f>
        <v>0.073775442589101</v>
      </c>
      <c r="Y245" s="147"/>
      <c r="Z245" s="148"/>
      <c r="AA245" s="147"/>
      <c r="AB245" s="148"/>
      <c r="AC245" s="141"/>
      <c r="AD245" s="141"/>
      <c r="AE245" s="120" t="n">
        <f aca="false">(T245-Calculation!$C$4)/365.25</f>
        <v>19.750855578371</v>
      </c>
      <c r="AF245" s="119"/>
      <c r="AG245" s="142" t="n">
        <f aca="false">T245</f>
        <v>43831</v>
      </c>
      <c r="AH245" s="26" t="e">
        <f aca="false">fvol(AG245,volRange)</f>
        <v>#VALUE!</v>
      </c>
      <c r="AI245" s="143" t="n">
        <v>0.176</v>
      </c>
      <c r="AK245" s="26" t="e">
        <f aca="false">fvol(AJ245,volRange)</f>
        <v>#VALUE!</v>
      </c>
      <c r="AL245" s="143" t="n">
        <v>0.176</v>
      </c>
      <c r="AT245" s="97" t="n">
        <f aca="false">C245/9.6</f>
        <v>5.04862068965517</v>
      </c>
    </row>
    <row r="246" customFormat="false" ht="12.75" hidden="false" customHeight="false" outlineLevel="0" collapsed="false">
      <c r="A246" s="127" t="n">
        <f aca="false">T246</f>
        <v>43862</v>
      </c>
      <c r="B246" s="128" t="e">
        <f aca="false">U246+PPadd</f>
        <v>#VALUE!</v>
      </c>
      <c r="C246" s="129" t="n">
        <f aca="false">V246+GPadd</f>
        <v>47.3412413793104</v>
      </c>
      <c r="D246" s="130" t="n">
        <v>2.05</v>
      </c>
      <c r="E246" s="131" t="n">
        <f aca="false">X246</f>
        <v>0.073772121098329</v>
      </c>
      <c r="F246" s="147"/>
      <c r="G246" s="148"/>
      <c r="H246" s="147"/>
      <c r="I246" s="148"/>
      <c r="L246" s="101" t="n">
        <f aca="false">(A246-Calculation!$C$4)/365.25</f>
        <v>19.8357289527721</v>
      </c>
      <c r="N246" s="134" t="n">
        <f aca="false">A246</f>
        <v>43862</v>
      </c>
      <c r="O246" s="26" t="e">
        <f aca="false">AH246*(1+PvolMult)</f>
        <v>#VALUE!</v>
      </c>
      <c r="P246" s="135" t="n">
        <f aca="false">AI246*(1+GvolMult)</f>
        <v>0.176</v>
      </c>
      <c r="T246" s="137" t="n">
        <f aca="false">DATE(YEAR(T245),MONTH(T245)+1,1)</f>
        <v>43862</v>
      </c>
      <c r="U246" s="128" t="e">
        <f aca="false">fprice(T246,forward_range)</f>
        <v>#VALUE!</v>
      </c>
      <c r="V246" s="138" t="n">
        <v>47.3412413793104</v>
      </c>
      <c r="W246" s="130" t="n">
        <v>2.05</v>
      </c>
      <c r="X246" s="139" t="n">
        <f aca="false">VLOOKUP(T246,IR!$C$6:$D$365,2)</f>
        <v>0.073772121098329</v>
      </c>
      <c r="Y246" s="147"/>
      <c r="Z246" s="148"/>
      <c r="AA246" s="147"/>
      <c r="AB246" s="148"/>
      <c r="AC246" s="141"/>
      <c r="AD246" s="141"/>
      <c r="AE246" s="120" t="n">
        <f aca="false">(T246-Calculation!$C$4)/365.25</f>
        <v>19.8357289527721</v>
      </c>
      <c r="AF246" s="119"/>
      <c r="AG246" s="142" t="n">
        <f aca="false">T246</f>
        <v>43862</v>
      </c>
      <c r="AH246" s="26" t="e">
        <f aca="false">fvol(AG246,volRange)</f>
        <v>#VALUE!</v>
      </c>
      <c r="AI246" s="143" t="n">
        <v>0.176</v>
      </c>
      <c r="AK246" s="26" t="e">
        <f aca="false">fvol(AJ246,volRange)</f>
        <v>#VALUE!</v>
      </c>
      <c r="AL246" s="143" t="n">
        <v>0.176</v>
      </c>
      <c r="AT246" s="97" t="n">
        <f aca="false">C246/9.6</f>
        <v>4.93137931034483</v>
      </c>
    </row>
    <row r="247" customFormat="false" ht="12.75" hidden="false" customHeight="false" outlineLevel="0" collapsed="false">
      <c r="A247" s="127" t="n">
        <f aca="false">T247</f>
        <v>43891</v>
      </c>
      <c r="B247" s="128" t="e">
        <f aca="false">U247+PPadd</f>
        <v>#VALUE!</v>
      </c>
      <c r="C247" s="129" t="n">
        <f aca="false">V247+GPadd</f>
        <v>46.32</v>
      </c>
      <c r="D247" s="130" t="n">
        <v>2.05</v>
      </c>
      <c r="E247" s="131" t="n">
        <f aca="false">X247</f>
        <v>0.073769013897287</v>
      </c>
      <c r="F247" s="147"/>
      <c r="G247" s="148"/>
      <c r="H247" s="147"/>
      <c r="I247" s="148"/>
      <c r="L247" s="101" t="n">
        <f aca="false">(A247-Calculation!$C$4)/365.25</f>
        <v>19.9151266255989</v>
      </c>
      <c r="N247" s="134" t="n">
        <f aca="false">A247</f>
        <v>43891</v>
      </c>
      <c r="O247" s="26" t="e">
        <f aca="false">AH247*(1+PvolMult)</f>
        <v>#VALUE!</v>
      </c>
      <c r="P247" s="135" t="n">
        <f aca="false">AI247*(1+GvolMult)</f>
        <v>0.176</v>
      </c>
      <c r="T247" s="137" t="n">
        <f aca="false">DATE(YEAR(T246),MONTH(T246)+1,1)</f>
        <v>43891</v>
      </c>
      <c r="U247" s="128" t="e">
        <f aca="false">fprice(T247,forward_range)</f>
        <v>#VALUE!</v>
      </c>
      <c r="V247" s="138" t="n">
        <v>46.32</v>
      </c>
      <c r="W247" s="130" t="n">
        <v>2.05</v>
      </c>
      <c r="X247" s="139" t="n">
        <f aca="false">VLOOKUP(T247,IR!$C$6:$D$365,2)</f>
        <v>0.073769013897287</v>
      </c>
      <c r="Y247" s="147"/>
      <c r="Z247" s="148"/>
      <c r="AA247" s="147"/>
      <c r="AB247" s="148"/>
      <c r="AC247" s="141"/>
      <c r="AD247" s="141"/>
      <c r="AE247" s="120" t="n">
        <f aca="false">(T247-Calculation!$C$4)/365.25</f>
        <v>19.9151266255989</v>
      </c>
      <c r="AF247" s="119"/>
      <c r="AG247" s="142" t="n">
        <f aca="false">T247</f>
        <v>43891</v>
      </c>
      <c r="AH247" s="26" t="e">
        <f aca="false">fvol(AG247,volRange)</f>
        <v>#VALUE!</v>
      </c>
      <c r="AI247" s="143" t="n">
        <v>0.176</v>
      </c>
      <c r="AK247" s="26" t="e">
        <f aca="false">fvol(AJ247,volRange)</f>
        <v>#VALUE!</v>
      </c>
      <c r="AL247" s="143" t="n">
        <v>0.176</v>
      </c>
      <c r="AT247" s="97" t="n">
        <f aca="false">C247/9.6</f>
        <v>4.825</v>
      </c>
    </row>
    <row r="248" customFormat="false" ht="12.75" hidden="false" customHeight="false" outlineLevel="0" collapsed="false">
      <c r="A248" s="127" t="n">
        <f aca="false">T248</f>
        <v>43922</v>
      </c>
      <c r="B248" s="128" t="e">
        <f aca="false">U248+PPadd</f>
        <v>#VALUE!</v>
      </c>
      <c r="C248" s="129" t="n">
        <f aca="false">V248+GPadd</f>
        <v>45.3881379310345</v>
      </c>
      <c r="D248" s="130" t="n">
        <v>2.05</v>
      </c>
      <c r="E248" s="131" t="n">
        <f aca="false">X248</f>
        <v>0.073761862433957</v>
      </c>
      <c r="F248" s="147"/>
      <c r="G248" s="148"/>
      <c r="H248" s="147"/>
      <c r="I248" s="148"/>
      <c r="L248" s="101" t="n">
        <f aca="false">(A248-Calculation!$C$4)/365.25</f>
        <v>20</v>
      </c>
      <c r="N248" s="134" t="n">
        <f aca="false">A248</f>
        <v>43922</v>
      </c>
      <c r="O248" s="26" t="e">
        <f aca="false">AH248*(1+PvolMult)</f>
        <v>#VALUE!</v>
      </c>
      <c r="P248" s="135" t="n">
        <f aca="false">AI248*(1+GvolMult)</f>
        <v>0.176</v>
      </c>
      <c r="T248" s="137" t="n">
        <f aca="false">DATE(YEAR(T247),MONTH(T247)+1,1)</f>
        <v>43922</v>
      </c>
      <c r="U248" s="128" t="e">
        <f aca="false">fprice(T248,forward_range)</f>
        <v>#VALUE!</v>
      </c>
      <c r="V248" s="138" t="n">
        <v>45.3881379310345</v>
      </c>
      <c r="W248" s="130" t="n">
        <v>2.05</v>
      </c>
      <c r="X248" s="139" t="n">
        <f aca="false">VLOOKUP(T248,IR!$C$6:$D$365,2)</f>
        <v>0.073761862433957</v>
      </c>
      <c r="Y248" s="147"/>
      <c r="Z248" s="148"/>
      <c r="AA248" s="147"/>
      <c r="AB248" s="148"/>
      <c r="AC248" s="141"/>
      <c r="AD248" s="141"/>
      <c r="AE248" s="120" t="n">
        <f aca="false">(T248-Calculation!$C$4)/365.25</f>
        <v>20</v>
      </c>
      <c r="AF248" s="119"/>
      <c r="AG248" s="142" t="n">
        <f aca="false">T248</f>
        <v>43922</v>
      </c>
      <c r="AH248" s="26" t="e">
        <f aca="false">fvol(AG248,volRange)</f>
        <v>#VALUE!</v>
      </c>
      <c r="AI248" s="143" t="n">
        <v>0.176</v>
      </c>
      <c r="AK248" s="26" t="e">
        <f aca="false">fvol(AJ248,volRange)</f>
        <v>#VALUE!</v>
      </c>
      <c r="AL248" s="143" t="n">
        <v>0.176</v>
      </c>
      <c r="AT248" s="97" t="n">
        <f aca="false">C248/9.6</f>
        <v>4.72793103448276</v>
      </c>
    </row>
    <row r="249" customFormat="false" ht="12.75" hidden="false" customHeight="false" outlineLevel="0" collapsed="false">
      <c r="A249" s="127" t="n">
        <f aca="false">T249</f>
        <v>43952</v>
      </c>
      <c r="B249" s="128" t="e">
        <f aca="false">U249+PPadd</f>
        <v>#VALUE!</v>
      </c>
      <c r="C249" s="129" t="n">
        <f aca="false">V249+GPadd</f>
        <v>44.7343448275862</v>
      </c>
      <c r="D249" s="130" t="n">
        <v>2.05</v>
      </c>
      <c r="E249" s="131" t="n">
        <f aca="false">X249</f>
        <v>0.073752600762978</v>
      </c>
      <c r="F249" s="147"/>
      <c r="G249" s="148"/>
      <c r="H249" s="147"/>
      <c r="I249" s="148"/>
      <c r="L249" s="101" t="n">
        <f aca="false">(A249-Calculation!$C$4)/365.25</f>
        <v>20.082135523614</v>
      </c>
      <c r="N249" s="134" t="n">
        <f aca="false">A249</f>
        <v>43952</v>
      </c>
      <c r="O249" s="26" t="e">
        <f aca="false">AH249*(1+PvolMult)</f>
        <v>#VALUE!</v>
      </c>
      <c r="P249" s="135" t="n">
        <f aca="false">AI249*(1+GvolMult)</f>
        <v>0.176</v>
      </c>
      <c r="T249" s="137" t="n">
        <f aca="false">DATE(YEAR(T248),MONTH(T248)+1,1)</f>
        <v>43952</v>
      </c>
      <c r="U249" s="128" t="e">
        <f aca="false">fprice(T249,forward_range)</f>
        <v>#VALUE!</v>
      </c>
      <c r="V249" s="138" t="n">
        <v>44.7343448275862</v>
      </c>
      <c r="W249" s="130" t="n">
        <v>2.05</v>
      </c>
      <c r="X249" s="139" t="n">
        <f aca="false">VLOOKUP(T249,IR!$C$6:$D$365,2)</f>
        <v>0.073752600762978</v>
      </c>
      <c r="Y249" s="147"/>
      <c r="Z249" s="148"/>
      <c r="AA249" s="147"/>
      <c r="AB249" s="148"/>
      <c r="AC249" s="141"/>
      <c r="AD249" s="141"/>
      <c r="AE249" s="120" t="n">
        <f aca="false">(T249-Calculation!$C$4)/365.25</f>
        <v>20.082135523614</v>
      </c>
      <c r="AF249" s="119"/>
      <c r="AG249" s="142" t="n">
        <f aca="false">T249</f>
        <v>43952</v>
      </c>
      <c r="AH249" s="26" t="e">
        <f aca="false">fvol(AG249,volRange)</f>
        <v>#VALUE!</v>
      </c>
      <c r="AI249" s="143" t="n">
        <v>0.176</v>
      </c>
      <c r="AK249" s="26" t="e">
        <f aca="false">fvol(AJ249,volRange)</f>
        <v>#VALUE!</v>
      </c>
      <c r="AL249" s="143" t="n">
        <v>0.176</v>
      </c>
      <c r="AT249" s="97" t="n">
        <f aca="false">C249/9.6</f>
        <v>4.6598275862069</v>
      </c>
    </row>
    <row r="250" customFormat="false" ht="12.75" hidden="false" customHeight="false" outlineLevel="0" collapsed="false">
      <c r="A250" s="127" t="n">
        <f aca="false">T250</f>
        <v>43983</v>
      </c>
      <c r="B250" s="128" t="e">
        <f aca="false">U250+PPadd</f>
        <v>#VALUE!</v>
      </c>
      <c r="C250" s="129" t="n">
        <f aca="false">V250+GPadd</f>
        <v>44.936275862069</v>
      </c>
      <c r="D250" s="130" t="n">
        <v>2.05</v>
      </c>
      <c r="E250" s="131" t="n">
        <f aca="false">X250</f>
        <v>0.073743030369662</v>
      </c>
      <c r="F250" s="147"/>
      <c r="G250" s="148"/>
      <c r="H250" s="147"/>
      <c r="I250" s="148"/>
      <c r="L250" s="101" t="n">
        <f aca="false">(A250-Calculation!$C$4)/365.25</f>
        <v>20.1670088980151</v>
      </c>
      <c r="N250" s="134" t="n">
        <f aca="false">A250</f>
        <v>43983</v>
      </c>
      <c r="O250" s="26" t="e">
        <f aca="false">AH250*(1+PvolMult)</f>
        <v>#VALUE!</v>
      </c>
      <c r="P250" s="135" t="n">
        <f aca="false">AI250*(1+GvolMult)</f>
        <v>0.176</v>
      </c>
      <c r="T250" s="137" t="n">
        <f aca="false">DATE(YEAR(T249),MONTH(T249)+1,1)</f>
        <v>43983</v>
      </c>
      <c r="U250" s="128" t="e">
        <f aca="false">fprice(T250,forward_range)</f>
        <v>#VALUE!</v>
      </c>
      <c r="V250" s="138" t="n">
        <v>44.936275862069</v>
      </c>
      <c r="W250" s="130" t="n">
        <v>2.05</v>
      </c>
      <c r="X250" s="139" t="n">
        <f aca="false">VLOOKUP(T250,IR!$C$6:$D$365,2)</f>
        <v>0.073743030369662</v>
      </c>
      <c r="Y250" s="147"/>
      <c r="Z250" s="148"/>
      <c r="AA250" s="147"/>
      <c r="AB250" s="148"/>
      <c r="AC250" s="141"/>
      <c r="AD250" s="141"/>
      <c r="AE250" s="120" t="n">
        <f aca="false">(T250-Calculation!$C$4)/365.25</f>
        <v>20.1670088980151</v>
      </c>
      <c r="AF250" s="119"/>
      <c r="AG250" s="142" t="n">
        <f aca="false">T250</f>
        <v>43983</v>
      </c>
      <c r="AH250" s="26" t="e">
        <f aca="false">fvol(AG250,volRange)</f>
        <v>#VALUE!</v>
      </c>
      <c r="AI250" s="143" t="n">
        <v>0.176</v>
      </c>
      <c r="AK250" s="26" t="e">
        <f aca="false">fvol(AJ250,volRange)</f>
        <v>#VALUE!</v>
      </c>
      <c r="AL250" s="143" t="n">
        <v>0.176</v>
      </c>
      <c r="AT250" s="97" t="n">
        <f aca="false">C250/9.6</f>
        <v>4.68086206896552</v>
      </c>
    </row>
    <row r="251" customFormat="false" ht="12.75" hidden="false" customHeight="false" outlineLevel="0" collapsed="false">
      <c r="A251" s="127" t="n">
        <f aca="false">T251</f>
        <v>44013</v>
      </c>
      <c r="B251" s="128" t="e">
        <f aca="false">U251+PPadd</f>
        <v>#VALUE!</v>
      </c>
      <c r="C251" s="129" t="n">
        <f aca="false">V251+GPadd</f>
        <v>45.5553103448276</v>
      </c>
      <c r="D251" s="130" t="n">
        <v>2.05</v>
      </c>
      <c r="E251" s="131" t="n">
        <f aca="false">X251</f>
        <v>0.07373376869874</v>
      </c>
      <c r="F251" s="147"/>
      <c r="G251" s="148"/>
      <c r="H251" s="147"/>
      <c r="I251" s="148"/>
      <c r="L251" s="101" t="n">
        <f aca="false">(A251-Calculation!$C$4)/365.25</f>
        <v>20.249144421629</v>
      </c>
      <c r="N251" s="134" t="n">
        <f aca="false">A251</f>
        <v>44013</v>
      </c>
      <c r="O251" s="26" t="e">
        <f aca="false">AH251*(1+PvolMult)</f>
        <v>#VALUE!</v>
      </c>
      <c r="P251" s="135" t="n">
        <f aca="false">AI251*(1+GvolMult)</f>
        <v>0.176</v>
      </c>
      <c r="T251" s="137" t="n">
        <f aca="false">DATE(YEAR(T250),MONTH(T250)+1,1)</f>
        <v>44013</v>
      </c>
      <c r="U251" s="128" t="e">
        <f aca="false">fprice(T251,forward_range)</f>
        <v>#VALUE!</v>
      </c>
      <c r="V251" s="138" t="n">
        <v>45.5553103448276</v>
      </c>
      <c r="W251" s="130" t="n">
        <v>2.05</v>
      </c>
      <c r="X251" s="139" t="n">
        <f aca="false">VLOOKUP(T251,IR!$C$6:$D$365,2)</f>
        <v>0.07373376869874</v>
      </c>
      <c r="Y251" s="147"/>
      <c r="Z251" s="148"/>
      <c r="AA251" s="147"/>
      <c r="AB251" s="148"/>
      <c r="AC251" s="141"/>
      <c r="AD251" s="141"/>
      <c r="AE251" s="120" t="n">
        <f aca="false">(T251-Calculation!$C$4)/365.25</f>
        <v>20.249144421629</v>
      </c>
      <c r="AF251" s="119"/>
      <c r="AG251" s="142" t="n">
        <f aca="false">T251</f>
        <v>44013</v>
      </c>
      <c r="AH251" s="26" t="e">
        <f aca="false">fvol(AG251,volRange)</f>
        <v>#VALUE!</v>
      </c>
      <c r="AI251" s="143" t="n">
        <v>0.176</v>
      </c>
      <c r="AK251" s="26" t="e">
        <f aca="false">fvol(AJ251,volRange)</f>
        <v>#VALUE!</v>
      </c>
      <c r="AL251" s="143" t="n">
        <v>0.176</v>
      </c>
      <c r="AT251" s="97" t="n">
        <f aca="false">C251/9.6</f>
        <v>4.74534482758621</v>
      </c>
    </row>
    <row r="252" customFormat="false" ht="12.75" hidden="false" customHeight="false" outlineLevel="0" collapsed="false">
      <c r="A252" s="127" t="n">
        <f aca="false">T252</f>
        <v>44044</v>
      </c>
      <c r="B252" s="128" t="e">
        <f aca="false">U252+PPadd</f>
        <v>#VALUE!</v>
      </c>
      <c r="C252" s="129" t="n">
        <f aca="false">V252+GPadd</f>
        <v>46.2918620689655</v>
      </c>
      <c r="D252" s="130" t="n">
        <v>2.05</v>
      </c>
      <c r="E252" s="131" t="n">
        <f aca="false">X252</f>
        <v>0.073724198305484</v>
      </c>
      <c r="F252" s="147"/>
      <c r="G252" s="148"/>
      <c r="H252" s="147"/>
      <c r="I252" s="148"/>
      <c r="L252" s="101" t="n">
        <f aca="false">(A252-Calculation!$C$4)/365.25</f>
        <v>20.3340177960301</v>
      </c>
      <c r="N252" s="134" t="n">
        <f aca="false">A252</f>
        <v>44044</v>
      </c>
      <c r="O252" s="26" t="e">
        <f aca="false">AH252*(1+PvolMult)</f>
        <v>#VALUE!</v>
      </c>
      <c r="P252" s="135" t="n">
        <f aca="false">AI252*(1+GvolMult)</f>
        <v>0.176</v>
      </c>
      <c r="T252" s="137" t="n">
        <f aca="false">DATE(YEAR(T251),MONTH(T251)+1,1)</f>
        <v>44044</v>
      </c>
      <c r="U252" s="128" t="e">
        <f aca="false">fprice(T252,forward_range)</f>
        <v>#VALUE!</v>
      </c>
      <c r="V252" s="138" t="n">
        <v>46.2918620689655</v>
      </c>
      <c r="W252" s="130" t="n">
        <v>2.05</v>
      </c>
      <c r="X252" s="139" t="n">
        <f aca="false">VLOOKUP(T252,IR!$C$6:$D$365,2)</f>
        <v>0.073724198305484</v>
      </c>
      <c r="Y252" s="147"/>
      <c r="Z252" s="148"/>
      <c r="AA252" s="147"/>
      <c r="AB252" s="148"/>
      <c r="AC252" s="141"/>
      <c r="AD252" s="141"/>
      <c r="AE252" s="120" t="n">
        <f aca="false">(T252-Calculation!$C$4)/365.25</f>
        <v>20.3340177960301</v>
      </c>
      <c r="AF252" s="119"/>
      <c r="AG252" s="142" t="n">
        <f aca="false">T252</f>
        <v>44044</v>
      </c>
      <c r="AH252" s="26" t="e">
        <f aca="false">fvol(AG252,volRange)</f>
        <v>#VALUE!</v>
      </c>
      <c r="AI252" s="143" t="n">
        <v>0.176</v>
      </c>
      <c r="AK252" s="26" t="e">
        <f aca="false">fvol(AJ252,volRange)</f>
        <v>#VALUE!</v>
      </c>
      <c r="AL252" s="143" t="n">
        <v>0.176</v>
      </c>
      <c r="AT252" s="97" t="n">
        <f aca="false">C252/9.6</f>
        <v>4.82206896551724</v>
      </c>
    </row>
    <row r="253" customFormat="false" ht="12.75" hidden="false" customHeight="false" outlineLevel="0" collapsed="false">
      <c r="A253" s="127" t="n">
        <f aca="false">T253</f>
        <v>44075</v>
      </c>
      <c r="B253" s="128" t="e">
        <f aca="false">U253+PPadd</f>
        <v>#VALUE!</v>
      </c>
      <c r="C253" s="129" t="n">
        <f aca="false">V253+GPadd</f>
        <v>47.7235862068966</v>
      </c>
      <c r="D253" s="130" t="n">
        <v>2.05</v>
      </c>
      <c r="E253" s="131" t="n">
        <f aca="false">X253</f>
        <v>0.073714627912259</v>
      </c>
      <c r="F253" s="147"/>
      <c r="G253" s="148"/>
      <c r="H253" s="147"/>
      <c r="I253" s="148"/>
      <c r="L253" s="101" t="n">
        <f aca="false">(A253-Calculation!$C$4)/365.25</f>
        <v>20.4188911704312</v>
      </c>
      <c r="N253" s="134" t="n">
        <f aca="false">A253</f>
        <v>44075</v>
      </c>
      <c r="O253" s="26" t="e">
        <f aca="false">AH253*(1+PvolMult)</f>
        <v>#VALUE!</v>
      </c>
      <c r="P253" s="135" t="n">
        <f aca="false">AI253*(1+GvolMult)</f>
        <v>0.176</v>
      </c>
      <c r="T253" s="137" t="n">
        <f aca="false">DATE(YEAR(T252),MONTH(T252)+1,1)</f>
        <v>44075</v>
      </c>
      <c r="U253" s="128" t="e">
        <f aca="false">fprice(T253,forward_range)</f>
        <v>#VALUE!</v>
      </c>
      <c r="V253" s="138" t="n">
        <v>47.7235862068966</v>
      </c>
      <c r="W253" s="130" t="n">
        <v>2.05</v>
      </c>
      <c r="X253" s="139" t="n">
        <f aca="false">VLOOKUP(T253,IR!$C$6:$D$365,2)</f>
        <v>0.073714627912259</v>
      </c>
      <c r="Y253" s="147"/>
      <c r="Z253" s="148"/>
      <c r="AA253" s="147"/>
      <c r="AB253" s="148"/>
      <c r="AC253" s="141"/>
      <c r="AD253" s="141"/>
      <c r="AE253" s="120" t="n">
        <f aca="false">(T253-Calculation!$C$4)/365.25</f>
        <v>20.4188911704312</v>
      </c>
      <c r="AF253" s="119"/>
      <c r="AG253" s="142" t="n">
        <f aca="false">T253</f>
        <v>44075</v>
      </c>
      <c r="AH253" s="26" t="e">
        <f aca="false">fvol(AG253,volRange)</f>
        <v>#VALUE!</v>
      </c>
      <c r="AI253" s="143" t="n">
        <v>0.176</v>
      </c>
      <c r="AK253" s="26" t="e">
        <f aca="false">fvol(AJ253,volRange)</f>
        <v>#VALUE!</v>
      </c>
      <c r="AL253" s="143" t="n">
        <v>0.176</v>
      </c>
      <c r="AT253" s="97" t="n">
        <f aca="false">C253/9.6</f>
        <v>4.97120689655173</v>
      </c>
    </row>
    <row r="254" customFormat="false" ht="12.75" hidden="false" customHeight="false" outlineLevel="0" collapsed="false">
      <c r="A254" s="127" t="n">
        <f aca="false">T254</f>
        <v>44105</v>
      </c>
      <c r="B254" s="128" t="e">
        <f aca="false">U254+PPadd</f>
        <v>#VALUE!</v>
      </c>
      <c r="C254" s="129" t="n">
        <f aca="false">V254+GPadd</f>
        <v>48.6554482758621</v>
      </c>
      <c r="D254" s="130" t="n">
        <v>2.05</v>
      </c>
      <c r="E254" s="131" t="n">
        <f aca="false">X254</f>
        <v>0.073705366241424</v>
      </c>
      <c r="F254" s="150"/>
      <c r="G254" s="148"/>
      <c r="H254" s="147"/>
      <c r="I254" s="148"/>
      <c r="L254" s="101" t="n">
        <f aca="false">(A254-Calculation!$C$4)/365.25</f>
        <v>20.5010266940452</v>
      </c>
      <c r="N254" s="134" t="n">
        <f aca="false">A254</f>
        <v>44105</v>
      </c>
      <c r="O254" s="26" t="e">
        <f aca="false">AH254*(1+PvolMult)</f>
        <v>#VALUE!</v>
      </c>
      <c r="P254" s="135" t="n">
        <f aca="false">AI254*(1+GvolMult)</f>
        <v>0.176</v>
      </c>
      <c r="T254" s="137" t="n">
        <f aca="false">DATE(YEAR(T253),MONTH(T253)+1,1)</f>
        <v>44105</v>
      </c>
      <c r="U254" s="128" t="e">
        <f aca="false">fprice(T254,forward_range)</f>
        <v>#VALUE!</v>
      </c>
      <c r="V254" s="138" t="n">
        <v>48.6554482758621</v>
      </c>
      <c r="W254" s="130" t="n">
        <v>2.05</v>
      </c>
      <c r="X254" s="139" t="n">
        <f aca="false">VLOOKUP(T254,IR!$C$6:$D$365,2)</f>
        <v>0.073705366241424</v>
      </c>
      <c r="Y254" s="150"/>
      <c r="Z254" s="148"/>
      <c r="AA254" s="147"/>
      <c r="AB254" s="148"/>
      <c r="AC254" s="141"/>
      <c r="AD254" s="141"/>
      <c r="AE254" s="120" t="n">
        <f aca="false">(T254-Calculation!$C$4)/365.25</f>
        <v>20.5010266940452</v>
      </c>
      <c r="AF254" s="119"/>
      <c r="AG254" s="142" t="n">
        <f aca="false">T254</f>
        <v>44105</v>
      </c>
      <c r="AH254" s="26" t="e">
        <f aca="false">fvol(AG254,volRange)</f>
        <v>#VALUE!</v>
      </c>
      <c r="AI254" s="143" t="n">
        <v>0.176</v>
      </c>
      <c r="AK254" s="26" t="e">
        <f aca="false">fvol(AJ254,volRange)</f>
        <v>#VALUE!</v>
      </c>
      <c r="AL254" s="143" t="n">
        <v>0.176</v>
      </c>
      <c r="AT254" s="97" t="n">
        <f aca="false">C254/9.6</f>
        <v>5.06827586206897</v>
      </c>
    </row>
    <row r="255" customFormat="false" ht="12.75" hidden="false" customHeight="false" outlineLevel="0" collapsed="false">
      <c r="A255" s="127" t="n">
        <f aca="false">T255</f>
        <v>44136</v>
      </c>
      <c r="B255" s="128" t="e">
        <f aca="false">U255+PPadd</f>
        <v>#VALUE!</v>
      </c>
      <c r="C255" s="129" t="n">
        <f aca="false">V255+GPadd</f>
        <v>48.5710344827586</v>
      </c>
      <c r="D255" s="130" t="n">
        <v>2.05</v>
      </c>
      <c r="E255" s="131" t="n">
        <f aca="false">X255</f>
        <v>0.073695795848258</v>
      </c>
      <c r="F255" s="147"/>
      <c r="G255" s="148"/>
      <c r="H255" s="147"/>
      <c r="I255" s="148"/>
      <c r="L255" s="101" t="n">
        <f aca="false">(A255-Calculation!$C$4)/365.25</f>
        <v>20.5859000684463</v>
      </c>
      <c r="N255" s="134" t="n">
        <f aca="false">A255</f>
        <v>44136</v>
      </c>
      <c r="O255" s="26" t="e">
        <f aca="false">AH255*(1+PvolMult)</f>
        <v>#VALUE!</v>
      </c>
      <c r="P255" s="135" t="n">
        <f aca="false">AI255*(1+GvolMult)</f>
        <v>0.176</v>
      </c>
      <c r="T255" s="137" t="n">
        <f aca="false">DATE(YEAR(T254),MONTH(T254)+1,1)</f>
        <v>44136</v>
      </c>
      <c r="U255" s="128" t="e">
        <f aca="false">fprice(T255,forward_range)</f>
        <v>#VALUE!</v>
      </c>
      <c r="V255" s="138" t="n">
        <v>48.5710344827586</v>
      </c>
      <c r="W255" s="130" t="n">
        <v>2.05</v>
      </c>
      <c r="X255" s="139" t="n">
        <f aca="false">VLOOKUP(T255,IR!$C$6:$D$365,2)</f>
        <v>0.073695795848258</v>
      </c>
      <c r="Y255" s="147"/>
      <c r="Z255" s="148"/>
      <c r="AA255" s="147"/>
      <c r="AB255" s="148"/>
      <c r="AC255" s="141"/>
      <c r="AD255" s="141"/>
      <c r="AE255" s="120" t="n">
        <f aca="false">(T255-Calculation!$C$4)/365.25</f>
        <v>20.5859000684463</v>
      </c>
      <c r="AF255" s="119"/>
      <c r="AG255" s="142" t="n">
        <f aca="false">T255</f>
        <v>44136</v>
      </c>
      <c r="AH255" s="26" t="e">
        <f aca="false">fvol(AG255,volRange)</f>
        <v>#VALUE!</v>
      </c>
      <c r="AI255" s="143" t="n">
        <v>0.176</v>
      </c>
      <c r="AK255" s="26" t="e">
        <f aca="false">fvol(AJ255,volRange)</f>
        <v>#VALUE!</v>
      </c>
      <c r="AL255" s="143" t="n">
        <v>0.176</v>
      </c>
      <c r="AT255" s="97" t="n">
        <f aca="false">C255/9.6</f>
        <v>5.05948275862069</v>
      </c>
    </row>
    <row r="256" customFormat="false" ht="13.5" hidden="false" customHeight="false" outlineLevel="0" collapsed="false">
      <c r="A256" s="127" t="n">
        <f aca="false">T256</f>
        <v>44166</v>
      </c>
      <c r="B256" s="128" t="e">
        <f aca="false">U256+PPadd</f>
        <v>#VALUE!</v>
      </c>
      <c r="C256" s="129" t="n">
        <f aca="false">V256+GPadd</f>
        <v>49.1420689655173</v>
      </c>
      <c r="D256" s="130" t="n">
        <v>2.05</v>
      </c>
      <c r="E256" s="131" t="n">
        <f aca="false">X256</f>
        <v>0.07368653417748</v>
      </c>
      <c r="F256" s="151"/>
      <c r="G256" s="152"/>
      <c r="H256" s="151"/>
      <c r="I256" s="152"/>
      <c r="L256" s="101" t="n">
        <f aca="false">(A256-Calculation!$C$4)/365.25</f>
        <v>20.6680355920602</v>
      </c>
      <c r="N256" s="134" t="n">
        <f aca="false">A256</f>
        <v>44166</v>
      </c>
      <c r="O256" s="26" t="e">
        <f aca="false">AH256*(1+PvolMult)</f>
        <v>#VALUE!</v>
      </c>
      <c r="P256" s="135" t="n">
        <f aca="false">AI256*(1+GvolMult)</f>
        <v>0.176</v>
      </c>
      <c r="T256" s="137" t="n">
        <f aca="false">DATE(YEAR(T255),MONTH(T255)+1,1)</f>
        <v>44166</v>
      </c>
      <c r="U256" s="128" t="e">
        <f aca="false">fprice(T256,forward_range)</f>
        <v>#VALUE!</v>
      </c>
      <c r="V256" s="138" t="n">
        <v>49.1420689655173</v>
      </c>
      <c r="W256" s="130" t="n">
        <v>2.05</v>
      </c>
      <c r="X256" s="139" t="n">
        <f aca="false">VLOOKUP(T256,IR!$C$6:$D$365,2)</f>
        <v>0.07368653417748</v>
      </c>
      <c r="Y256" s="147"/>
      <c r="Z256" s="148"/>
      <c r="AA256" s="147"/>
      <c r="AB256" s="148"/>
      <c r="AC256" s="141"/>
      <c r="AD256" s="141"/>
      <c r="AE256" s="120" t="n">
        <f aca="false">(T256-Calculation!$C$4)/365.25</f>
        <v>20.6680355920602</v>
      </c>
      <c r="AF256" s="119"/>
      <c r="AG256" s="142" t="n">
        <f aca="false">T256</f>
        <v>44166</v>
      </c>
      <c r="AH256" s="26" t="e">
        <f aca="false">fvol(AG256,volRange)</f>
        <v>#VALUE!</v>
      </c>
      <c r="AI256" s="143" t="n">
        <v>0.176</v>
      </c>
      <c r="AK256" s="26" t="e">
        <f aca="false">fvol(AJ256,volRange)</f>
        <v>#VALUE!</v>
      </c>
      <c r="AL256" s="143" t="n">
        <v>0.176</v>
      </c>
      <c r="AT256" s="97" t="n">
        <f aca="false">C256/9.6</f>
        <v>5.11896551724138</v>
      </c>
    </row>
    <row r="257" customFormat="false" ht="13.5" hidden="false" customHeight="false" outlineLevel="0" collapsed="false">
      <c r="A257" s="127" t="n">
        <f aca="false">T257</f>
        <v>44197</v>
      </c>
      <c r="B257" s="128" t="e">
        <f aca="false">U257+PPadd</f>
        <v>#VALUE!</v>
      </c>
      <c r="C257" s="129" t="n">
        <f aca="false">V257+GPadd</f>
        <v>48.4667586206897</v>
      </c>
      <c r="D257" s="153" t="n">
        <v>2.05</v>
      </c>
      <c r="E257" s="131" t="n">
        <f aca="false">X257</f>
        <v>0.073676963784373</v>
      </c>
      <c r="F257" s="154"/>
      <c r="G257" s="154"/>
      <c r="H257" s="154"/>
      <c r="I257" s="154"/>
      <c r="L257" s="101" t="n">
        <f aca="false">(A257-Calculation!$C$4)/365.25</f>
        <v>20.7529089664613</v>
      </c>
      <c r="N257" s="134" t="n">
        <f aca="false">A257</f>
        <v>44197</v>
      </c>
      <c r="O257" s="26" t="e">
        <f aca="false">AH257*(1+PvolMult)</f>
        <v>#VALUE!</v>
      </c>
      <c r="P257" s="135" t="n">
        <f aca="false">AI257*(1+GvolMult)</f>
        <v>0.176</v>
      </c>
      <c r="T257" s="137" t="n">
        <f aca="false">DATE(YEAR(T256),MONTH(T256)+1,1)</f>
        <v>44197</v>
      </c>
      <c r="U257" s="128" t="e">
        <f aca="false">fprice(T257,forward_range)</f>
        <v>#VALUE!</v>
      </c>
      <c r="V257" s="138" t="n">
        <v>48.4667586206897</v>
      </c>
      <c r="W257" s="130" t="n">
        <v>2.05</v>
      </c>
      <c r="X257" s="139" t="n">
        <f aca="false">VLOOKUP(T257,IR!$C$6:$D$365,2)</f>
        <v>0.073676963784373</v>
      </c>
      <c r="Y257" s="154"/>
      <c r="Z257" s="154"/>
      <c r="AA257" s="154"/>
      <c r="AB257" s="154"/>
      <c r="AC257" s="141"/>
      <c r="AD257" s="141"/>
      <c r="AE257" s="120" t="n">
        <f aca="false">(T257-Calculation!$C$4)/365.25</f>
        <v>20.7529089664613</v>
      </c>
      <c r="AF257" s="119"/>
      <c r="AG257" s="142" t="n">
        <f aca="false">T257</f>
        <v>44197</v>
      </c>
      <c r="AH257" s="26" t="e">
        <f aca="false">fvol(AG257,volRange)</f>
        <v>#VALUE!</v>
      </c>
      <c r="AI257" s="143" t="n">
        <v>0.176</v>
      </c>
      <c r="AK257" s="26" t="e">
        <f aca="false">fvol(AJ257,volRange)</f>
        <v>#VALUE!</v>
      </c>
      <c r="AL257" s="143" t="n">
        <v>0.176</v>
      </c>
      <c r="AT257" s="97" t="n">
        <f aca="false">C257/9.6</f>
        <v>5.04862068965517</v>
      </c>
    </row>
    <row r="258" customFormat="false" ht="13.5" hidden="false" customHeight="false" outlineLevel="0" collapsed="false">
      <c r="A258" s="127" t="n">
        <f aca="false">T258</f>
        <v>44228</v>
      </c>
      <c r="B258" s="128" t="e">
        <f aca="false">U258+PPadd</f>
        <v>#VALUE!</v>
      </c>
      <c r="C258" s="129" t="n">
        <f aca="false">V258+GPadd</f>
        <v>47.3412413793104</v>
      </c>
      <c r="D258" s="155" t="n">
        <v>2.05</v>
      </c>
      <c r="E258" s="131" t="n">
        <f aca="false">X258</f>
        <v>0.073667393391297</v>
      </c>
      <c r="F258" s="156"/>
      <c r="G258" s="157"/>
      <c r="H258" s="156"/>
      <c r="I258" s="157"/>
      <c r="L258" s="101" t="n">
        <f aca="false">(A258-Calculation!$C$4)/365.25</f>
        <v>20.8377823408624</v>
      </c>
      <c r="N258" s="134" t="n">
        <f aca="false">A258</f>
        <v>44228</v>
      </c>
      <c r="O258" s="26" t="e">
        <f aca="false">AH258*(1+PvolMult)</f>
        <v>#VALUE!</v>
      </c>
      <c r="P258" s="135" t="n">
        <f aca="false">AI258*(1+GvolMult)</f>
        <v>0.176</v>
      </c>
      <c r="T258" s="137" t="n">
        <f aca="false">DATE(YEAR(T257),MONTH(T257)+1,1)</f>
        <v>44228</v>
      </c>
      <c r="U258" s="158" t="e">
        <f aca="false">fprice(T258,forward_range)</f>
        <v>#VALUE!</v>
      </c>
      <c r="V258" s="138" t="n">
        <v>47.3412413793104</v>
      </c>
      <c r="W258" s="153" t="n">
        <v>2.05</v>
      </c>
      <c r="X258" s="159" t="n">
        <f aca="false">VLOOKUP(T258,IR!$C$6:$D$365,2)</f>
        <v>0.073667393391297</v>
      </c>
      <c r="Y258" s="151"/>
      <c r="Z258" s="152"/>
      <c r="AA258" s="151"/>
      <c r="AB258" s="152"/>
      <c r="AC258" s="160"/>
      <c r="AD258" s="160"/>
      <c r="AE258" s="161" t="n">
        <f aca="false">(T258-Calculation!$C$4)/365.25</f>
        <v>20.8377823408624</v>
      </c>
      <c r="AF258" s="162"/>
      <c r="AG258" s="163" t="n">
        <f aca="false">T258</f>
        <v>44228</v>
      </c>
      <c r="AH258" s="164" t="e">
        <f aca="false">fvol(AG258,volRange)</f>
        <v>#VALUE!</v>
      </c>
      <c r="AI258" s="143" t="n">
        <v>0.176</v>
      </c>
      <c r="AK258" s="164" t="e">
        <f aca="false">fvol(AJ258,volRange)</f>
        <v>#VALUE!</v>
      </c>
      <c r="AL258" s="143" t="n">
        <v>0.176</v>
      </c>
      <c r="AT258" s="97" t="n">
        <f aca="false">C258/9.6</f>
        <v>4.93137931034483</v>
      </c>
    </row>
    <row r="259" customFormat="false" ht="12.75" hidden="false" customHeight="false" outlineLevel="0" collapsed="false">
      <c r="B259" s="128"/>
      <c r="C259" s="129"/>
      <c r="E259" s="131" t="n">
        <f aca="false">X259</f>
        <v>0</v>
      </c>
      <c r="L259" s="101" t="n">
        <f aca="false">(A259-Calculation!$C$4)/365.25</f>
        <v>-100.251882272416</v>
      </c>
      <c r="O259" s="144"/>
      <c r="P259" s="165"/>
      <c r="V259" s="138"/>
    </row>
    <row r="260" customFormat="false" ht="12.75" hidden="false" customHeight="false" outlineLevel="0" collapsed="false">
      <c r="B260" s="128"/>
      <c r="C260" s="129"/>
      <c r="E260" s="131" t="n">
        <f aca="false">X260</f>
        <v>0</v>
      </c>
      <c r="L260" s="101" t="n">
        <f aca="false">(A260-Calculation!$C$4)/365.25</f>
        <v>-100.251882272416</v>
      </c>
      <c r="O260" s="144"/>
      <c r="P260" s="165"/>
      <c r="V260" s="138"/>
    </row>
    <row r="261" customFormat="false" ht="12.75" hidden="false" customHeight="false" outlineLevel="0" collapsed="false">
      <c r="B261" s="128"/>
      <c r="C261" s="129"/>
      <c r="E261" s="131" t="n">
        <f aca="false">X261</f>
        <v>0</v>
      </c>
      <c r="L261" s="101" t="n">
        <f aca="false">(A261-Calculation!$C$4)/365.25</f>
        <v>-100.251882272416</v>
      </c>
      <c r="O261" s="144"/>
      <c r="P261" s="165"/>
      <c r="V261" s="138"/>
    </row>
    <row r="262" customFormat="false" ht="12.75" hidden="false" customHeight="false" outlineLevel="0" collapsed="false">
      <c r="B262" s="128"/>
      <c r="C262" s="129"/>
      <c r="E262" s="131" t="n">
        <f aca="false">X262</f>
        <v>0</v>
      </c>
      <c r="L262" s="101" t="n">
        <f aca="false">(A262-Calculation!$C$4)/365.25</f>
        <v>-100.251882272416</v>
      </c>
      <c r="O262" s="144"/>
      <c r="P262" s="165"/>
      <c r="V262" s="138"/>
    </row>
    <row r="263" customFormat="false" ht="12.75" hidden="false" customHeight="false" outlineLevel="0" collapsed="false">
      <c r="B263" s="128"/>
      <c r="C263" s="129"/>
      <c r="E263" s="131" t="n">
        <f aca="false">X263</f>
        <v>0</v>
      </c>
      <c r="L263" s="101" t="n">
        <f aca="false">(A263-Calculation!$C$4)/365.25</f>
        <v>-100.251882272416</v>
      </c>
      <c r="O263" s="144"/>
      <c r="P263" s="165"/>
      <c r="V263" s="138"/>
    </row>
    <row r="264" customFormat="false" ht="12.75" hidden="false" customHeight="false" outlineLevel="0" collapsed="false">
      <c r="B264" s="128"/>
      <c r="C264" s="129"/>
      <c r="E264" s="131" t="n">
        <f aca="false">X264</f>
        <v>0</v>
      </c>
      <c r="L264" s="101" t="n">
        <f aca="false">(A264-Calculation!$C$4)/365.25</f>
        <v>-100.251882272416</v>
      </c>
      <c r="O264" s="144"/>
      <c r="P264" s="165"/>
      <c r="V264" s="138"/>
    </row>
    <row r="265" customFormat="false" ht="12.75" hidden="false" customHeight="false" outlineLevel="0" collapsed="false">
      <c r="B265" s="128"/>
      <c r="C265" s="129"/>
      <c r="E265" s="131" t="n">
        <f aca="false">X265</f>
        <v>0</v>
      </c>
      <c r="L265" s="101" t="n">
        <f aca="false">(A265-Calculation!$C$4)/365.25</f>
        <v>-100.251882272416</v>
      </c>
      <c r="O265" s="144"/>
      <c r="P265" s="165"/>
      <c r="V265" s="138"/>
    </row>
    <row r="266" customFormat="false" ht="12.75" hidden="false" customHeight="false" outlineLevel="0" collapsed="false">
      <c r="C266" s="129"/>
      <c r="E266" s="131" t="n">
        <f aca="false">X266</f>
        <v>0</v>
      </c>
      <c r="L266" s="101" t="n">
        <f aca="false">(A266-Calculation!$C$4)/365.25</f>
        <v>-100.251882272416</v>
      </c>
      <c r="P266" s="165"/>
      <c r="V266" s="138"/>
    </row>
    <row r="267" customFormat="false" ht="12.75" hidden="false" customHeight="false" outlineLevel="0" collapsed="false">
      <c r="C267" s="129"/>
      <c r="E267" s="131" t="n">
        <f aca="false">X267</f>
        <v>0</v>
      </c>
      <c r="L267" s="101" t="n">
        <f aca="false">(A267-Calculation!$C$4)/365.25</f>
        <v>-100.251882272416</v>
      </c>
      <c r="P267" s="165"/>
      <c r="V267" s="100"/>
    </row>
    <row r="268" customFormat="false" ht="12.75" hidden="false" customHeight="false" outlineLevel="0" collapsed="false">
      <c r="C268" s="129"/>
      <c r="E268" s="131" t="n">
        <f aca="false">X268</f>
        <v>0</v>
      </c>
      <c r="L268" s="101" t="n">
        <f aca="false">(A268-Calculation!$C$4)/365.25</f>
        <v>-100.251882272416</v>
      </c>
      <c r="P268" s="165"/>
    </row>
    <row r="269" customFormat="false" ht="12.75" hidden="false" customHeight="false" outlineLevel="0" collapsed="false">
      <c r="C269" s="155"/>
      <c r="E269" s="131" t="n">
        <f aca="false">X269</f>
        <v>0</v>
      </c>
      <c r="L269" s="101" t="n">
        <f aca="false">(A269-Calculation!$C$4)/365.25</f>
        <v>-100.251882272416</v>
      </c>
      <c r="P269" s="165"/>
    </row>
    <row r="270" customFormat="false" ht="12.75" hidden="false" customHeight="false" outlineLevel="0" collapsed="false">
      <c r="C270" s="155"/>
      <c r="E270" s="131" t="n">
        <f aca="false">X270</f>
        <v>0</v>
      </c>
      <c r="L270" s="101" t="n">
        <f aca="false">(A270-Calculation!$C$4)/365.25</f>
        <v>-100.251882272416</v>
      </c>
    </row>
    <row r="271" customFormat="false" ht="12.75" hidden="false" customHeight="false" outlineLevel="0" collapsed="false">
      <c r="E271" s="131" t="n">
        <f aca="false">X271</f>
        <v>0</v>
      </c>
      <c r="L271" s="101" t="n">
        <f aca="false">(A271-Calculation!$C$4)/365.25</f>
        <v>-100.251882272416</v>
      </c>
    </row>
    <row r="272" customFormat="false" ht="12.75" hidden="false" customHeight="false" outlineLevel="0" collapsed="false">
      <c r="E272" s="131" t="n">
        <f aca="false">X272</f>
        <v>0</v>
      </c>
      <c r="L272" s="101" t="n">
        <f aca="false">(A272-Calculation!$C$4)/365.25</f>
        <v>-100.251882272416</v>
      </c>
    </row>
    <row r="273" customFormat="false" ht="12.75" hidden="false" customHeight="false" outlineLevel="0" collapsed="false">
      <c r="E273" s="131" t="n">
        <f aca="false">X273</f>
        <v>0</v>
      </c>
      <c r="L273" s="101" t="n">
        <f aca="false">(A273-Calculation!$C$4)/365.25</f>
        <v>-100.251882272416</v>
      </c>
    </row>
    <row r="274" customFormat="false" ht="12.75" hidden="false" customHeight="false" outlineLevel="0" collapsed="false">
      <c r="E274" s="131" t="n">
        <f aca="false">X274</f>
        <v>0</v>
      </c>
      <c r="L274" s="101" t="n">
        <f aca="false">(A274-Calculation!$C$4)/365.25</f>
        <v>-100.251882272416</v>
      </c>
    </row>
    <row r="275" customFormat="false" ht="12.75" hidden="false" customHeight="false" outlineLevel="0" collapsed="false">
      <c r="E275" s="131" t="n">
        <f aca="false">X275</f>
        <v>0</v>
      </c>
      <c r="L275" s="101" t="n">
        <f aca="false">(A275-Calculation!$C$4)/365.25</f>
        <v>-100.251882272416</v>
      </c>
    </row>
    <row r="276" customFormat="false" ht="12.75" hidden="false" customHeight="false" outlineLevel="0" collapsed="false">
      <c r="E276" s="131" t="n">
        <f aca="false">X276</f>
        <v>0</v>
      </c>
      <c r="L276" s="101" t="n">
        <f aca="false">(A276-Calculation!$C$4)/365.25</f>
        <v>-100.251882272416</v>
      </c>
    </row>
    <row r="277" customFormat="false" ht="12.75" hidden="false" customHeight="false" outlineLevel="0" collapsed="false">
      <c r="E277" s="131" t="n">
        <f aca="false">X277</f>
        <v>0</v>
      </c>
      <c r="L277" s="101" t="n">
        <f aca="false">(A277-Calculation!$C$4)/365.25</f>
        <v>-100.251882272416</v>
      </c>
    </row>
    <row r="278" customFormat="false" ht="11.25" hidden="false" customHeight="false" outlineLevel="0" collapsed="false">
      <c r="L278" s="101" t="n">
        <f aca="false">(A278-Calculation!$C$4)/365.25</f>
        <v>-100.251882272416</v>
      </c>
    </row>
    <row r="279" customFormat="false" ht="11.25" hidden="false" customHeight="false" outlineLevel="0" collapsed="false">
      <c r="L279" s="101" t="n">
        <f aca="false">(A279-Calculation!$C$4)/365.25</f>
        <v>-100.251882272416</v>
      </c>
    </row>
    <row r="280" customFormat="false" ht="11.25" hidden="false" customHeight="false" outlineLevel="0" collapsed="false">
      <c r="L280" s="101" t="n">
        <f aca="false">(A280-Calculation!$C$4)/365.25</f>
        <v>-100.251882272416</v>
      </c>
    </row>
    <row r="281" customFormat="false" ht="11.25" hidden="false" customHeight="false" outlineLevel="0" collapsed="false">
      <c r="L281" s="101" t="n">
        <f aca="false">(A281-Calculation!$C$4)/365.25</f>
        <v>-100.251882272416</v>
      </c>
    </row>
    <row r="282" customFormat="false" ht="11.25" hidden="false" customHeight="false" outlineLevel="0" collapsed="false">
      <c r="L282" s="101" t="n">
        <f aca="false">(A282-Calculation!$C$4)/365.25</f>
        <v>-100.251882272416</v>
      </c>
    </row>
    <row r="283" customFormat="false" ht="11.25" hidden="false" customHeight="false" outlineLevel="0" collapsed="false">
      <c r="L283" s="101" t="n">
        <f aca="false">(A283-Calculation!$C$4)/365.25</f>
        <v>-100.251882272416</v>
      </c>
    </row>
    <row r="284" customFormat="false" ht="11.25" hidden="false" customHeight="false" outlineLevel="0" collapsed="false">
      <c r="L284" s="101" t="n">
        <f aca="false">(A284-Calculation!$C$4)/365.25</f>
        <v>-100.251882272416</v>
      </c>
    </row>
    <row r="285" customFormat="false" ht="11.25" hidden="false" customHeight="false" outlineLevel="0" collapsed="false">
      <c r="L285" s="101" t="n">
        <f aca="false">(A285-Calculation!$C$4)/365.25</f>
        <v>-100.251882272416</v>
      </c>
    </row>
    <row r="286" customFormat="false" ht="11.25" hidden="false" customHeight="false" outlineLevel="0" collapsed="false">
      <c r="L286" s="101" t="n">
        <f aca="false">(A286-Calculation!$C$4)/365.25</f>
        <v>-100.251882272416</v>
      </c>
    </row>
    <row r="287" customFormat="false" ht="11.25" hidden="false" customHeight="false" outlineLevel="0" collapsed="false">
      <c r="L287" s="101" t="n">
        <f aca="false">(A287-Calculation!$C$4)/365.25</f>
        <v>-100.251882272416</v>
      </c>
    </row>
    <row r="288" customFormat="false" ht="11.25" hidden="false" customHeight="false" outlineLevel="0" collapsed="false">
      <c r="L288" s="101" t="n">
        <f aca="false">(A288-Calculation!$C$4)/365.25</f>
        <v>-100.251882272416</v>
      </c>
    </row>
    <row r="289" customFormat="false" ht="11.25" hidden="false" customHeight="false" outlineLevel="0" collapsed="false">
      <c r="L289" s="101" t="n">
        <f aca="false">(A289-Calculation!$C$4)/365.25</f>
        <v>-100.251882272416</v>
      </c>
    </row>
    <row r="290" customFormat="false" ht="11.25" hidden="false" customHeight="false" outlineLevel="0" collapsed="false">
      <c r="L290" s="101" t="n">
        <f aca="false">(A290-Calculation!$C$4)/365.25</f>
        <v>-100.251882272416</v>
      </c>
    </row>
    <row r="291" customFormat="false" ht="11.25" hidden="false" customHeight="false" outlineLevel="0" collapsed="false">
      <c r="L291" s="101" t="n">
        <f aca="false">(A291-Calculation!$C$4)/365.25</f>
        <v>-100.251882272416</v>
      </c>
    </row>
    <row r="292" customFormat="false" ht="11.25" hidden="false" customHeight="false" outlineLevel="0" collapsed="false">
      <c r="L292" s="101" t="n">
        <f aca="false">(A292-Calculation!$C$4)/365.25</f>
        <v>-100.251882272416</v>
      </c>
    </row>
    <row r="293" customFormat="false" ht="11.25" hidden="false" customHeight="false" outlineLevel="0" collapsed="false">
      <c r="L293" s="101" t="n">
        <f aca="false">(A293-Calculation!$C$4)/365.25</f>
        <v>-100.251882272416</v>
      </c>
    </row>
    <row r="294" customFormat="false" ht="11.25" hidden="false" customHeight="false" outlineLevel="0" collapsed="false">
      <c r="L294" s="101" t="n">
        <f aca="false">(A294-Calculation!$C$4)/365.25</f>
        <v>-100.251882272416</v>
      </c>
    </row>
    <row r="295" customFormat="false" ht="11.25" hidden="false" customHeight="false" outlineLevel="0" collapsed="false">
      <c r="L295" s="101" t="n">
        <f aca="false">(A295-Calculation!$C$4)/365.25</f>
        <v>-100.251882272416</v>
      </c>
    </row>
    <row r="296" customFormat="false" ht="11.25" hidden="false" customHeight="false" outlineLevel="0" collapsed="false">
      <c r="L296" s="101" t="n">
        <f aca="false">(A296-Calculation!$C$4)/365.25</f>
        <v>-100.251882272416</v>
      </c>
    </row>
    <row r="297" customFormat="false" ht="11.25" hidden="false" customHeight="false" outlineLevel="0" collapsed="false">
      <c r="L297" s="101" t="n">
        <f aca="false">(A297-Calculation!$C$4)/365.25</f>
        <v>-100.251882272416</v>
      </c>
    </row>
    <row r="298" customFormat="false" ht="11.25" hidden="false" customHeight="false" outlineLevel="0" collapsed="false">
      <c r="L298" s="101" t="n">
        <f aca="false">(A298-Calculation!$C$4)/365.25</f>
        <v>-100.251882272416</v>
      </c>
    </row>
    <row r="299" customFormat="false" ht="11.25" hidden="false" customHeight="false" outlineLevel="0" collapsed="false">
      <c r="L299" s="101" t="n">
        <f aca="false">(A299-Calculation!$C$4)/365.25</f>
        <v>-100.251882272416</v>
      </c>
    </row>
    <row r="300" customFormat="false" ht="11.25" hidden="false" customHeight="false" outlineLevel="0" collapsed="false">
      <c r="L300" s="101" t="n">
        <f aca="false">(A300-Calculation!$C$4)/365.25</f>
        <v>-100.251882272416</v>
      </c>
    </row>
    <row r="301" customFormat="false" ht="11.25" hidden="false" customHeight="false" outlineLevel="0" collapsed="false">
      <c r="L301" s="101" t="n">
        <f aca="false">(A301-Calculation!$C$4)/365.25</f>
        <v>-100.251882272416</v>
      </c>
    </row>
    <row r="302" customFormat="false" ht="11.25" hidden="false" customHeight="false" outlineLevel="0" collapsed="false">
      <c r="L302" s="101" t="n">
        <f aca="false">(A302-Calculation!$C$4)/365.25</f>
        <v>-100.251882272416</v>
      </c>
    </row>
    <row r="303" customFormat="false" ht="11.25" hidden="false" customHeight="false" outlineLevel="0" collapsed="false">
      <c r="L303" s="101" t="n">
        <f aca="false">(A303-Calculation!$C$4)/365.25</f>
        <v>-100.251882272416</v>
      </c>
    </row>
    <row r="304" customFormat="false" ht="11.25" hidden="false" customHeight="false" outlineLevel="0" collapsed="false">
      <c r="L304" s="101" t="n">
        <f aca="false">(A304-Calculation!$C$4)/365.25</f>
        <v>-100.251882272416</v>
      </c>
    </row>
    <row r="305" customFormat="false" ht="11.25" hidden="false" customHeight="false" outlineLevel="0" collapsed="false">
      <c r="L305" s="101" t="n">
        <f aca="false">(A305-Calculation!$C$4)/365.25</f>
        <v>-100.251882272416</v>
      </c>
    </row>
    <row r="306" customFormat="false" ht="11.25" hidden="false" customHeight="false" outlineLevel="0" collapsed="false">
      <c r="L306" s="101" t="n">
        <f aca="false">(A306-Calculation!$C$4)/365.25</f>
        <v>-100.251882272416</v>
      </c>
    </row>
    <row r="307" customFormat="false" ht="11.25" hidden="false" customHeight="false" outlineLevel="0" collapsed="false">
      <c r="L307" s="101" t="n">
        <f aca="false">(A307-Calculation!$C$4)/365.25</f>
        <v>-100.251882272416</v>
      </c>
    </row>
    <row r="308" customFormat="false" ht="11.25" hidden="false" customHeight="false" outlineLevel="0" collapsed="false">
      <c r="L308" s="101" t="n">
        <f aca="false">(A308-Calculation!$C$4)/365.25</f>
        <v>-100.251882272416</v>
      </c>
    </row>
    <row r="309" customFormat="false" ht="11.25" hidden="false" customHeight="false" outlineLevel="0" collapsed="false">
      <c r="L309" s="101" t="n">
        <f aca="false">(A309-Calculation!$C$4)/365.25</f>
        <v>-100.251882272416</v>
      </c>
    </row>
    <row r="310" customFormat="false" ht="11.25" hidden="false" customHeight="false" outlineLevel="0" collapsed="false">
      <c r="L310" s="101" t="n">
        <f aca="false">(A310-Calculation!$C$4)/365.25</f>
        <v>-100.251882272416</v>
      </c>
    </row>
    <row r="311" customFormat="false" ht="11.25" hidden="false" customHeight="false" outlineLevel="0" collapsed="false">
      <c r="L311" s="101" t="n">
        <f aca="false">(A311-Calculation!$C$4)/365.25</f>
        <v>-100.251882272416</v>
      </c>
    </row>
    <row r="312" customFormat="false" ht="11.25" hidden="false" customHeight="false" outlineLevel="0" collapsed="false">
      <c r="L312" s="101" t="n">
        <f aca="false">(A312-Calculation!$C$4)/365.25</f>
        <v>-100.251882272416</v>
      </c>
    </row>
    <row r="313" customFormat="false" ht="11.25" hidden="false" customHeight="false" outlineLevel="0" collapsed="false">
      <c r="L313" s="101" t="n">
        <f aca="false">(A313-Calculation!$C$4)/365.25</f>
        <v>-100.251882272416</v>
      </c>
    </row>
    <row r="314" customFormat="false" ht="11.25" hidden="false" customHeight="false" outlineLevel="0" collapsed="false">
      <c r="L314" s="101" t="n">
        <f aca="false">(A314-Calculation!$C$4)/365.25</f>
        <v>-100.251882272416</v>
      </c>
    </row>
    <row r="315" customFormat="false" ht="11.25" hidden="false" customHeight="false" outlineLevel="0" collapsed="false">
      <c r="L315" s="101" t="n">
        <f aca="false">(A315-Calculation!$C$4)/365.25</f>
        <v>-100.251882272416</v>
      </c>
    </row>
    <row r="316" customFormat="false" ht="11.25" hidden="false" customHeight="false" outlineLevel="0" collapsed="false">
      <c r="L316" s="101" t="n">
        <f aca="false">(A316-Calculation!$C$4)/365.25</f>
        <v>-100.251882272416</v>
      </c>
    </row>
    <row r="317" customFormat="false" ht="11.25" hidden="false" customHeight="false" outlineLevel="0" collapsed="false">
      <c r="L317" s="101" t="n">
        <f aca="false">(A317-Calculation!$C$4)/365.25</f>
        <v>-100.251882272416</v>
      </c>
    </row>
    <row r="318" customFormat="false" ht="11.25" hidden="false" customHeight="false" outlineLevel="0" collapsed="false">
      <c r="L318" s="101" t="n">
        <f aca="false">(A318-Calculation!$C$4)/365.25</f>
        <v>-100.251882272416</v>
      </c>
    </row>
    <row r="319" customFormat="false" ht="11.25" hidden="false" customHeight="false" outlineLevel="0" collapsed="false">
      <c r="L319" s="101" t="n">
        <f aca="false">(A319-Calculation!$C$4)/365.25</f>
        <v>-100.251882272416</v>
      </c>
    </row>
    <row r="320" customFormat="false" ht="11.25" hidden="false" customHeight="false" outlineLevel="0" collapsed="false">
      <c r="L320" s="101" t="n">
        <f aca="false">(A320-Calculation!$C$4)/365.25</f>
        <v>-100.251882272416</v>
      </c>
    </row>
    <row r="321" customFormat="false" ht="11.25" hidden="false" customHeight="false" outlineLevel="0" collapsed="false">
      <c r="L321" s="101" t="n">
        <f aca="false">(A321-Calculation!$C$4)/365.25</f>
        <v>-100.251882272416</v>
      </c>
    </row>
    <row r="322" customFormat="false" ht="11.25" hidden="false" customHeight="false" outlineLevel="0" collapsed="false">
      <c r="L322" s="101" t="n">
        <f aca="false">(A322-Calculation!$C$4)/365.25</f>
        <v>-100.251882272416</v>
      </c>
    </row>
    <row r="323" customFormat="false" ht="11.25" hidden="false" customHeight="false" outlineLevel="0" collapsed="false">
      <c r="L323" s="101" t="n">
        <f aca="false">(A323-Calculation!$C$4)/365.25</f>
        <v>-100.251882272416</v>
      </c>
    </row>
    <row r="324" customFormat="false" ht="11.25" hidden="false" customHeight="false" outlineLevel="0" collapsed="false">
      <c r="L324" s="101" t="n">
        <f aca="false">(A324-Calculation!$C$4)/365.25</f>
        <v>-100.251882272416</v>
      </c>
    </row>
    <row r="325" customFormat="false" ht="11.25" hidden="false" customHeight="false" outlineLevel="0" collapsed="false">
      <c r="L325" s="101" t="n">
        <f aca="false">(A325-Calculation!$C$4)/365.25</f>
        <v>-100.251882272416</v>
      </c>
    </row>
    <row r="326" customFormat="false" ht="11.25" hidden="false" customHeight="false" outlineLevel="0" collapsed="false">
      <c r="L326" s="101" t="n">
        <f aca="false">(A326-Calculation!$C$4)/365.25</f>
        <v>-100.251882272416</v>
      </c>
    </row>
    <row r="327" customFormat="false" ht="11.25" hidden="false" customHeight="false" outlineLevel="0" collapsed="false">
      <c r="L327" s="101" t="n">
        <f aca="false">(A327-Calculation!$C$4)/365.25</f>
        <v>-100.251882272416</v>
      </c>
    </row>
    <row r="328" customFormat="false" ht="11.25" hidden="false" customHeight="false" outlineLevel="0" collapsed="false">
      <c r="L328" s="101" t="n">
        <f aca="false">(A328-Calculation!$C$4)/365.25</f>
        <v>-100.251882272416</v>
      </c>
    </row>
    <row r="329" customFormat="false" ht="11.25" hidden="false" customHeight="false" outlineLevel="0" collapsed="false">
      <c r="L329" s="101" t="n">
        <f aca="false">(A329-Calculation!$C$4)/365.25</f>
        <v>-100.251882272416</v>
      </c>
    </row>
    <row r="330" customFormat="false" ht="11.25" hidden="false" customHeight="false" outlineLevel="0" collapsed="false">
      <c r="L330" s="101" t="n">
        <f aca="false">(A330-Calculation!$C$4)/365.25</f>
        <v>-100.251882272416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B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:N31"/>
    </sheetView>
  </sheetViews>
  <sheetFormatPr defaultColWidth="6.70703125" defaultRowHeight="11.25" customHeight="true" zeroHeight="false" outlineLevelRow="0" outlineLevelCol="0"/>
  <cols>
    <col collapsed="false" customWidth="true" hidden="false" outlineLevel="0" max="1" min="1" style="102" width="7.7"/>
    <col collapsed="false" customWidth="false" hidden="false" outlineLevel="0" max="11" min="2" style="102" width="6.7"/>
    <col collapsed="false" customWidth="true" hidden="false" outlineLevel="0" max="12" min="12" style="102" width="7.99"/>
    <col collapsed="false" customWidth="true" hidden="false" outlineLevel="0" max="13" min="13" style="102" width="7.7"/>
    <col collapsed="false" customWidth="true" hidden="false" outlineLevel="0" max="14" min="14" style="102" width="6.99"/>
    <col collapsed="false" customWidth="false" hidden="false" outlineLevel="0" max="257" min="15" style="102" width="6.7"/>
  </cols>
  <sheetData>
    <row r="2" customFormat="false" ht="11.25" hidden="false" customHeight="false" outlineLevel="0" collapsed="false">
      <c r="E2" s="166" t="n">
        <f aca="false">Curves!AS3</f>
        <v>0</v>
      </c>
    </row>
    <row r="3" customFormat="false" ht="11.25" hidden="false" customHeight="false" outlineLevel="0" collapsed="false">
      <c r="B3" s="167"/>
      <c r="C3" s="168" t="s">
        <v>171</v>
      </c>
      <c r="D3" s="168" t="s">
        <v>172</v>
      </c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customFormat="false" ht="11.25" hidden="false" customHeight="false" outlineLevel="0" collapsed="false">
      <c r="B4" s="168" t="s">
        <v>173</v>
      </c>
      <c r="C4" s="169" t="n">
        <v>800</v>
      </c>
      <c r="D4" s="169" t="n">
        <v>2300</v>
      </c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</row>
    <row r="5" customFormat="false" ht="11.25" hidden="false" customHeight="false" outlineLevel="0" collapsed="false">
      <c r="B5" s="170" t="s">
        <v>174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</row>
    <row r="6" customFormat="false" ht="11.25" hidden="false" customHeight="false" outlineLevel="0" collapsed="false">
      <c r="B6" s="171"/>
      <c r="C6" s="171" t="s">
        <v>98</v>
      </c>
      <c r="D6" s="171" t="s">
        <v>101</v>
      </c>
      <c r="E6" s="171" t="s">
        <v>103</v>
      </c>
      <c r="F6" s="171" t="s">
        <v>109</v>
      </c>
      <c r="G6" s="171" t="s">
        <v>106</v>
      </c>
      <c r="H6" s="171" t="s">
        <v>175</v>
      </c>
      <c r="I6" s="171" t="s">
        <v>176</v>
      </c>
      <c r="J6" s="171" t="s">
        <v>177</v>
      </c>
      <c r="K6" s="171" t="s">
        <v>178</v>
      </c>
      <c r="L6" s="171" t="s">
        <v>179</v>
      </c>
      <c r="M6" s="171" t="s">
        <v>180</v>
      </c>
      <c r="N6" s="171" t="s">
        <v>181</v>
      </c>
      <c r="O6" s="171"/>
    </row>
    <row r="7" customFormat="false" ht="11.25" hidden="false" customHeight="false" outlineLevel="0" collapsed="false">
      <c r="B7" s="168" t="s">
        <v>182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 t="s">
        <v>183</v>
      </c>
    </row>
    <row r="8" customFormat="false" ht="11.25" hidden="false" customHeight="false" outlineLevel="0" collapsed="false">
      <c r="B8" s="167" t="n">
        <v>100</v>
      </c>
      <c r="C8" s="172" t="n">
        <v>0.840091403608595</v>
      </c>
      <c r="D8" s="172" t="n">
        <v>0.840091403608595</v>
      </c>
      <c r="E8" s="172" t="n">
        <v>0.880091403608595</v>
      </c>
      <c r="F8" s="172" t="n">
        <v>0.930091403608595</v>
      </c>
      <c r="G8" s="172" t="n">
        <v>0.994874138887982</v>
      </c>
      <c r="H8" s="172" t="n">
        <v>1.15660153937241</v>
      </c>
      <c r="I8" s="172" t="n">
        <v>1.11512120882705</v>
      </c>
      <c r="J8" s="172" t="n">
        <v>1.09161161660227</v>
      </c>
      <c r="K8" s="172" t="n">
        <v>0.996645781912536</v>
      </c>
      <c r="L8" s="172" t="n">
        <v>0.9495</v>
      </c>
      <c r="M8" s="172" t="n">
        <v>0.9295</v>
      </c>
      <c r="N8" s="172" t="n">
        <v>0.9295</v>
      </c>
      <c r="O8" s="172" t="str">
        <f aca="false">Curves!BC9</f>
        <v>2</v>
      </c>
      <c r="Q8" s="172" t="n">
        <v>0.840091403608595</v>
      </c>
      <c r="R8" s="172" t="n">
        <v>0.840091403608595</v>
      </c>
      <c r="S8" s="172" t="n">
        <v>0.880091403608595</v>
      </c>
      <c r="T8" s="172" t="n">
        <v>0.930091403608595</v>
      </c>
      <c r="U8" s="172" t="n">
        <v>0.994874138887982</v>
      </c>
      <c r="V8" s="172" t="n">
        <v>1.15660153937241</v>
      </c>
      <c r="W8" s="172" t="n">
        <v>1.11512120882705</v>
      </c>
      <c r="X8" s="172" t="n">
        <v>1.09161161660227</v>
      </c>
      <c r="Y8" s="172" t="n">
        <v>0.996645781912536</v>
      </c>
      <c r="Z8" s="172" t="n">
        <v>0.9495</v>
      </c>
      <c r="AA8" s="172" t="n">
        <v>0.9295</v>
      </c>
      <c r="AB8" s="172" t="n">
        <v>0.9295</v>
      </c>
    </row>
    <row r="9" customFormat="false" ht="11.25" hidden="false" customHeight="false" outlineLevel="0" collapsed="false">
      <c r="B9" s="167" t="n">
        <v>200</v>
      </c>
      <c r="C9" s="172" t="n">
        <v>0.822165459676005</v>
      </c>
      <c r="D9" s="172" t="n">
        <v>0.822165459676005</v>
      </c>
      <c r="E9" s="172" t="n">
        <v>0.832165459676005</v>
      </c>
      <c r="F9" s="172" t="n">
        <v>0.882165459676005</v>
      </c>
      <c r="G9" s="172" t="n">
        <v>0.896144177087074</v>
      </c>
      <c r="H9" s="172" t="n">
        <v>0.958259325044405</v>
      </c>
      <c r="I9" s="172" t="n">
        <v>1.01858897706272</v>
      </c>
      <c r="J9" s="172" t="n">
        <v>0.985416926336782</v>
      </c>
      <c r="K9" s="172" t="n">
        <v>0.874375039554458</v>
      </c>
      <c r="L9" s="172" t="n">
        <v>0.9012</v>
      </c>
      <c r="M9" s="172" t="n">
        <v>0.8812</v>
      </c>
      <c r="N9" s="172" t="n">
        <v>0.8812</v>
      </c>
      <c r="O9" s="172" t="str">
        <f aca="false">Curves!BC10</f>
        <v>2</v>
      </c>
      <c r="Q9" s="172" t="n">
        <v>0.822165459676005</v>
      </c>
      <c r="R9" s="172" t="n">
        <v>0.822165459676005</v>
      </c>
      <c r="S9" s="172" t="n">
        <v>0.832165459676005</v>
      </c>
      <c r="T9" s="172" t="n">
        <v>0.882165459676005</v>
      </c>
      <c r="U9" s="172" t="n">
        <v>0.896144177087074</v>
      </c>
      <c r="V9" s="172" t="n">
        <v>0.958259325044405</v>
      </c>
      <c r="W9" s="172" t="n">
        <v>1.01858897706272</v>
      </c>
      <c r="X9" s="172" t="n">
        <v>0.985416926336782</v>
      </c>
      <c r="Y9" s="172" t="n">
        <v>0.874375039554458</v>
      </c>
      <c r="Z9" s="172" t="n">
        <v>0.9012</v>
      </c>
      <c r="AA9" s="172" t="n">
        <v>0.8812</v>
      </c>
      <c r="AB9" s="172" t="n">
        <v>0.8812</v>
      </c>
    </row>
    <row r="10" customFormat="false" ht="11.25" hidden="false" customHeight="false" outlineLevel="0" collapsed="false">
      <c r="B10" s="167" t="n">
        <v>300</v>
      </c>
      <c r="C10" s="172" t="n">
        <v>0.746699835535835</v>
      </c>
      <c r="D10" s="172" t="n">
        <v>0.746699835535835</v>
      </c>
      <c r="E10" s="172" t="n">
        <v>0.796699835535835</v>
      </c>
      <c r="F10" s="172" t="n">
        <v>0.846699835535835</v>
      </c>
      <c r="G10" s="172" t="n">
        <v>0.848085148062294</v>
      </c>
      <c r="H10" s="172" t="n">
        <v>0.80550621669627</v>
      </c>
      <c r="I10" s="172" t="n">
        <v>0.970540276116969</v>
      </c>
      <c r="J10" s="172" t="n">
        <v>0.884955752212389</v>
      </c>
      <c r="K10" s="172" t="n">
        <v>0.819948104550344</v>
      </c>
      <c r="L10" s="172" t="n">
        <v>0.8657</v>
      </c>
      <c r="M10" s="172" t="n">
        <v>0.8457</v>
      </c>
      <c r="N10" s="172" t="n">
        <v>0.8457</v>
      </c>
      <c r="O10" s="172" t="str">
        <f aca="false">Curves!BC11</f>
        <v>2</v>
      </c>
      <c r="Q10" s="172" t="n">
        <v>0.746699835535835</v>
      </c>
      <c r="R10" s="172" t="n">
        <v>0.746699835535835</v>
      </c>
      <c r="S10" s="172" t="n">
        <v>0.796699835535835</v>
      </c>
      <c r="T10" s="172" t="n">
        <v>0.846699835535835</v>
      </c>
      <c r="U10" s="172" t="n">
        <v>0.848085148062294</v>
      </c>
      <c r="V10" s="172" t="n">
        <v>0.80550621669627</v>
      </c>
      <c r="W10" s="172" t="n">
        <v>0.970540276116969</v>
      </c>
      <c r="X10" s="172" t="n">
        <v>0.884955752212389</v>
      </c>
      <c r="Y10" s="172" t="n">
        <v>0.819948104550344</v>
      </c>
      <c r="Z10" s="172" t="n">
        <v>0.8657</v>
      </c>
      <c r="AA10" s="172" t="n">
        <v>0.8457</v>
      </c>
      <c r="AB10" s="172" t="n">
        <v>0.8457</v>
      </c>
    </row>
    <row r="11" customFormat="false" ht="11.25" hidden="false" customHeight="false" outlineLevel="0" collapsed="false">
      <c r="B11" s="167" t="n">
        <v>400</v>
      </c>
      <c r="C11" s="172" t="n">
        <v>0.7462</v>
      </c>
      <c r="D11" s="172" t="n">
        <v>0.7462</v>
      </c>
      <c r="E11" s="172" t="n">
        <v>0.797199950847743</v>
      </c>
      <c r="F11" s="172" t="n">
        <v>0.847199950847743</v>
      </c>
      <c r="G11" s="172" t="n">
        <v>0.822227300923961</v>
      </c>
      <c r="H11" s="172" t="n">
        <v>0.747779751332149</v>
      </c>
      <c r="I11" s="172" t="n">
        <v>0.874008044352647</v>
      </c>
      <c r="J11" s="172" t="n">
        <v>0.832606257011093</v>
      </c>
      <c r="K11" s="172" t="n">
        <v>0.832099234225682</v>
      </c>
      <c r="L11" s="172" t="n">
        <v>0.8662</v>
      </c>
      <c r="M11" s="172" t="n">
        <v>0.8462</v>
      </c>
      <c r="N11" s="172" t="n">
        <v>0.8462</v>
      </c>
      <c r="O11" s="172" t="str">
        <f aca="false">Curves!BC12</f>
        <v>2</v>
      </c>
      <c r="Q11" s="172" t="n">
        <v>0.7462</v>
      </c>
      <c r="R11" s="172" t="n">
        <v>0.7462</v>
      </c>
      <c r="S11" s="172" t="n">
        <v>0.797199950847743</v>
      </c>
      <c r="T11" s="172" t="n">
        <v>0.847199950847743</v>
      </c>
      <c r="U11" s="172" t="n">
        <v>0.822227300923961</v>
      </c>
      <c r="V11" s="172" t="n">
        <v>0.747779751332149</v>
      </c>
      <c r="W11" s="172" t="n">
        <v>0.874008044352647</v>
      </c>
      <c r="X11" s="172" t="n">
        <v>0.832606257011093</v>
      </c>
      <c r="Y11" s="172" t="n">
        <v>0.832099234225682</v>
      </c>
      <c r="Z11" s="172" t="n">
        <v>0.8662</v>
      </c>
      <c r="AA11" s="172" t="n">
        <v>0.8462</v>
      </c>
      <c r="AB11" s="172" t="n">
        <v>0.8462</v>
      </c>
    </row>
    <row r="12" customFormat="false" ht="11.25" hidden="false" customHeight="false" outlineLevel="0" collapsed="false">
      <c r="B12" s="167" t="n">
        <v>500</v>
      </c>
      <c r="C12" s="172" t="n">
        <v>0.7665</v>
      </c>
      <c r="D12" s="172" t="n">
        <v>0.7665</v>
      </c>
      <c r="E12" s="172" t="n">
        <v>0.857490447810899</v>
      </c>
      <c r="F12" s="172" t="n">
        <v>0.907490447810899</v>
      </c>
      <c r="G12" s="172" t="n">
        <v>0.890136798458977</v>
      </c>
      <c r="H12" s="172" t="n">
        <v>0.811130846654825</v>
      </c>
      <c r="I12" s="172" t="n">
        <v>0.829655397325796</v>
      </c>
      <c r="J12" s="172" t="n">
        <v>0.864265237442353</v>
      </c>
      <c r="K12" s="172" t="n">
        <v>0.898424150370229</v>
      </c>
      <c r="L12" s="172" t="n">
        <v>0.9265</v>
      </c>
      <c r="M12" s="172" t="n">
        <v>0.9065</v>
      </c>
      <c r="N12" s="172" t="n">
        <v>0.9065</v>
      </c>
      <c r="O12" s="172" t="str">
        <f aca="false">Curves!BC13</f>
        <v>2</v>
      </c>
      <c r="Q12" s="172" t="n">
        <v>0.7665</v>
      </c>
      <c r="R12" s="172" t="n">
        <v>0.7665</v>
      </c>
      <c r="S12" s="172" t="n">
        <v>0.857490447810899</v>
      </c>
      <c r="T12" s="172" t="n">
        <v>0.907490447810899</v>
      </c>
      <c r="U12" s="172" t="n">
        <v>0.890136798458977</v>
      </c>
      <c r="V12" s="172" t="n">
        <v>0.811130846654825</v>
      </c>
      <c r="W12" s="172" t="n">
        <v>0.829655397325796</v>
      </c>
      <c r="X12" s="172" t="n">
        <v>0.864265237442353</v>
      </c>
      <c r="Y12" s="172" t="n">
        <v>0.898424150370229</v>
      </c>
      <c r="Z12" s="172" t="n">
        <v>0.9265</v>
      </c>
      <c r="AA12" s="172" t="n">
        <v>0.9065</v>
      </c>
      <c r="AB12" s="172" t="n">
        <v>0.9065</v>
      </c>
    </row>
    <row r="13" customFormat="false" ht="11.25" hidden="false" customHeight="false" outlineLevel="0" collapsed="false">
      <c r="B13" s="167" t="n">
        <v>600</v>
      </c>
      <c r="C13" s="172" t="n">
        <v>0.8234</v>
      </c>
      <c r="D13" s="172" t="n">
        <v>0.8234</v>
      </c>
      <c r="E13" s="172" t="n">
        <v>0.99535202187632</v>
      </c>
      <c r="F13" s="172" t="n">
        <v>1.04535202187632</v>
      </c>
      <c r="G13" s="172" t="n">
        <v>1.07923863005648</v>
      </c>
      <c r="H13" s="172" t="n">
        <v>0.98963883955003</v>
      </c>
      <c r="I13" s="172" t="n">
        <v>0.914664637460593</v>
      </c>
      <c r="J13" s="172" t="n">
        <v>0.960239311978063</v>
      </c>
      <c r="K13" s="172" t="n">
        <v>1.03968103284602</v>
      </c>
      <c r="L13" s="172" t="n">
        <v>1.0644</v>
      </c>
      <c r="M13" s="172" t="n">
        <v>1.0444</v>
      </c>
      <c r="N13" s="172" t="n">
        <v>1.0444</v>
      </c>
      <c r="O13" s="172" t="str">
        <f aca="false">Curves!BC14</f>
        <v>2</v>
      </c>
      <c r="Q13" s="172" t="n">
        <v>0.8234</v>
      </c>
      <c r="R13" s="172" t="n">
        <v>0.8234</v>
      </c>
      <c r="S13" s="172" t="n">
        <v>0.99535202187632</v>
      </c>
      <c r="T13" s="172" t="n">
        <v>1.04535202187632</v>
      </c>
      <c r="U13" s="172" t="n">
        <v>1.07923863005648</v>
      </c>
      <c r="V13" s="172" t="n">
        <v>0.98963883955003</v>
      </c>
      <c r="W13" s="172" t="n">
        <v>0.914664637460593</v>
      </c>
      <c r="X13" s="172" t="n">
        <v>0.960239311978063</v>
      </c>
      <c r="Y13" s="172" t="n">
        <v>1.03968103284602</v>
      </c>
      <c r="Z13" s="172" t="n">
        <v>1.0644</v>
      </c>
      <c r="AA13" s="172" t="n">
        <v>1.0444</v>
      </c>
      <c r="AB13" s="172" t="n">
        <v>1.0444</v>
      </c>
    </row>
    <row r="14" customFormat="false" ht="11.25" hidden="false" customHeight="false" outlineLevel="0" collapsed="false">
      <c r="B14" s="167" t="n">
        <v>700</v>
      </c>
      <c r="C14" s="172" t="n">
        <v>2.03</v>
      </c>
      <c r="D14" s="172" t="n">
        <v>2.03</v>
      </c>
      <c r="E14" s="172" t="n">
        <v>1.796</v>
      </c>
      <c r="F14" s="172" t="n">
        <v>1.49097568120843</v>
      </c>
      <c r="G14" s="172" t="n">
        <v>1.29132521466584</v>
      </c>
      <c r="H14" s="172" t="n">
        <v>1.13469508584962</v>
      </c>
      <c r="I14" s="172" t="n">
        <v>1.01576258288944</v>
      </c>
      <c r="J14" s="172" t="n">
        <v>1.11728779758195</v>
      </c>
      <c r="K14" s="172" t="n">
        <v>1.41383456743244</v>
      </c>
      <c r="L14" s="172" t="n">
        <v>1.376</v>
      </c>
      <c r="M14" s="172" t="n">
        <v>1.496</v>
      </c>
      <c r="N14" s="172" t="n">
        <v>1.496</v>
      </c>
      <c r="O14" s="172" t="str">
        <f aca="false">Curves!BC15</f>
        <v>2</v>
      </c>
      <c r="Q14" s="172" t="n">
        <v>2.03</v>
      </c>
      <c r="R14" s="172" t="n">
        <v>2.03</v>
      </c>
      <c r="S14" s="172" t="n">
        <v>1.796</v>
      </c>
      <c r="T14" s="172" t="n">
        <v>1.49097568120843</v>
      </c>
      <c r="U14" s="172" t="n">
        <v>1.29132521466584</v>
      </c>
      <c r="V14" s="172" t="n">
        <v>1.13469508584962</v>
      </c>
      <c r="W14" s="172" t="n">
        <v>1.01576258288944</v>
      </c>
      <c r="X14" s="172" t="n">
        <v>1.11728779758195</v>
      </c>
      <c r="Y14" s="172" t="n">
        <v>1.41383456743244</v>
      </c>
      <c r="Z14" s="172" t="n">
        <v>1.376</v>
      </c>
      <c r="AA14" s="172" t="n">
        <v>1.496</v>
      </c>
      <c r="AB14" s="172" t="n">
        <v>1.496</v>
      </c>
    </row>
    <row r="15" customFormat="false" ht="11.25" hidden="false" customHeight="false" outlineLevel="0" collapsed="false">
      <c r="B15" s="167" t="n">
        <v>800</v>
      </c>
      <c r="C15" s="172" t="n">
        <v>1.1</v>
      </c>
      <c r="D15" s="172" t="n">
        <v>1.1</v>
      </c>
      <c r="E15" s="172" t="n">
        <v>1.1359</v>
      </c>
      <c r="F15" s="172" t="n">
        <v>1.1232726508202</v>
      </c>
      <c r="G15" s="172" t="n">
        <v>0.75</v>
      </c>
      <c r="H15" s="172" t="n">
        <v>0.55</v>
      </c>
      <c r="I15" s="172" t="n">
        <v>0.4</v>
      </c>
      <c r="J15" s="172" t="n">
        <v>0.4</v>
      </c>
      <c r="K15" s="172" t="n">
        <v>0.65</v>
      </c>
      <c r="L15" s="172" t="n">
        <v>1.0615</v>
      </c>
      <c r="M15" s="172" t="n">
        <v>1.0715</v>
      </c>
      <c r="N15" s="172" t="n">
        <v>1.0875</v>
      </c>
      <c r="O15" s="172" t="str">
        <f aca="false">Curves!BC16</f>
        <v>1</v>
      </c>
      <c r="Q15" s="172" t="n">
        <v>1.1</v>
      </c>
      <c r="R15" s="172" t="n">
        <v>1.1</v>
      </c>
      <c r="S15" s="172" t="n">
        <v>1.1359</v>
      </c>
      <c r="T15" s="172" t="n">
        <v>1.1232726508202</v>
      </c>
      <c r="U15" s="172" t="n">
        <v>0.75</v>
      </c>
      <c r="V15" s="172" t="n">
        <v>0.55</v>
      </c>
      <c r="W15" s="172" t="n">
        <v>0.4</v>
      </c>
      <c r="X15" s="172" t="n">
        <v>0.4</v>
      </c>
      <c r="Y15" s="172" t="n">
        <v>0.65</v>
      </c>
      <c r="Z15" s="172" t="n">
        <v>1.0615</v>
      </c>
      <c r="AA15" s="172" t="n">
        <v>1.0715</v>
      </c>
      <c r="AB15" s="172" t="n">
        <v>1.0875</v>
      </c>
    </row>
    <row r="16" customFormat="false" ht="11.25" hidden="false" customHeight="false" outlineLevel="0" collapsed="false">
      <c r="B16" s="167" t="n">
        <v>900</v>
      </c>
      <c r="C16" s="172" t="n">
        <v>1.3</v>
      </c>
      <c r="D16" s="172" t="n">
        <v>1.3</v>
      </c>
      <c r="E16" s="172" t="n">
        <v>1.1898</v>
      </c>
      <c r="F16" s="172" t="n">
        <v>1.14131544612562</v>
      </c>
      <c r="G16" s="172" t="n">
        <v>0.75</v>
      </c>
      <c r="H16" s="172" t="n">
        <v>0.55</v>
      </c>
      <c r="I16" s="172" t="n">
        <v>0.4</v>
      </c>
      <c r="J16" s="172" t="n">
        <v>0.4</v>
      </c>
      <c r="K16" s="172" t="n">
        <v>0.65</v>
      </c>
      <c r="L16" s="172" t="n">
        <v>1.1326</v>
      </c>
      <c r="M16" s="172" t="n">
        <v>1.1426</v>
      </c>
      <c r="N16" s="172" t="n">
        <v>1.1638</v>
      </c>
      <c r="O16" s="172" t="str">
        <f aca="false">Curves!BC17</f>
        <v>1</v>
      </c>
      <c r="Q16" s="172" t="n">
        <v>1.3</v>
      </c>
      <c r="R16" s="172" t="n">
        <v>1.3</v>
      </c>
      <c r="S16" s="172" t="n">
        <v>1.1898</v>
      </c>
      <c r="T16" s="172" t="n">
        <v>1.14131544612562</v>
      </c>
      <c r="U16" s="172" t="n">
        <v>0.75</v>
      </c>
      <c r="V16" s="172" t="n">
        <v>0.55</v>
      </c>
      <c r="W16" s="172" t="n">
        <v>0.4</v>
      </c>
      <c r="X16" s="172" t="n">
        <v>0.4</v>
      </c>
      <c r="Y16" s="172" t="n">
        <v>0.65</v>
      </c>
      <c r="Z16" s="172" t="n">
        <v>1.1326</v>
      </c>
      <c r="AA16" s="172" t="n">
        <v>1.1426</v>
      </c>
      <c r="AB16" s="172" t="n">
        <v>1.1638</v>
      </c>
    </row>
    <row r="17" customFormat="false" ht="11.25" hidden="false" customHeight="false" outlineLevel="0" collapsed="false">
      <c r="B17" s="167" t="n">
        <v>1000</v>
      </c>
      <c r="C17" s="172" t="n">
        <v>1.3</v>
      </c>
      <c r="D17" s="172" t="n">
        <v>1.3</v>
      </c>
      <c r="E17" s="172" t="n">
        <v>1.1862</v>
      </c>
      <c r="F17" s="172" t="n">
        <v>1.09378612004454</v>
      </c>
      <c r="G17" s="172" t="n">
        <v>0.75</v>
      </c>
      <c r="H17" s="172" t="n">
        <v>0.55</v>
      </c>
      <c r="I17" s="172" t="n">
        <v>0.4</v>
      </c>
      <c r="J17" s="172" t="n">
        <v>0.4</v>
      </c>
      <c r="K17" s="172" t="n">
        <v>0.65</v>
      </c>
      <c r="L17" s="172" t="n">
        <v>1.1291</v>
      </c>
      <c r="M17" s="172" t="n">
        <v>1.1352</v>
      </c>
      <c r="N17" s="172" t="n">
        <v>1.1579</v>
      </c>
      <c r="O17" s="172" t="str">
        <f aca="false">Curves!BC18</f>
        <v>1</v>
      </c>
      <c r="Q17" s="172" t="n">
        <v>1.3</v>
      </c>
      <c r="R17" s="172" t="n">
        <v>1.3</v>
      </c>
      <c r="S17" s="172" t="n">
        <v>1.1862</v>
      </c>
      <c r="T17" s="172" t="n">
        <v>1.09378612004454</v>
      </c>
      <c r="U17" s="172" t="n">
        <v>0.75</v>
      </c>
      <c r="V17" s="172" t="n">
        <v>0.55</v>
      </c>
      <c r="W17" s="172" t="n">
        <v>0.4</v>
      </c>
      <c r="X17" s="172" t="n">
        <v>0.4</v>
      </c>
      <c r="Y17" s="172" t="n">
        <v>0.65</v>
      </c>
      <c r="Z17" s="172" t="n">
        <v>1.1291</v>
      </c>
      <c r="AA17" s="172" t="n">
        <v>1.1352</v>
      </c>
      <c r="AB17" s="172" t="n">
        <v>1.1579</v>
      </c>
    </row>
    <row r="18" customFormat="false" ht="11.25" hidden="false" customHeight="false" outlineLevel="0" collapsed="false">
      <c r="B18" s="167" t="n">
        <v>1100</v>
      </c>
      <c r="C18" s="172" t="n">
        <v>0.8</v>
      </c>
      <c r="D18" s="172" t="n">
        <v>0.8</v>
      </c>
      <c r="E18" s="172" t="n">
        <v>1.1653</v>
      </c>
      <c r="F18" s="172" t="n">
        <v>1.11633559035934</v>
      </c>
      <c r="G18" s="172" t="n">
        <v>0.75</v>
      </c>
      <c r="H18" s="172" t="n">
        <v>0.55</v>
      </c>
      <c r="I18" s="172" t="n">
        <v>0.4</v>
      </c>
      <c r="J18" s="172" t="n">
        <v>0.4</v>
      </c>
      <c r="K18" s="172" t="n">
        <v>0.65</v>
      </c>
      <c r="L18" s="172" t="n">
        <v>1.1227</v>
      </c>
      <c r="M18" s="172" t="n">
        <v>1.1133</v>
      </c>
      <c r="N18" s="172" t="n">
        <v>1.1327</v>
      </c>
      <c r="O18" s="172" t="str">
        <f aca="false">Curves!BC19</f>
        <v>1</v>
      </c>
      <c r="Q18" s="172" t="n">
        <v>0.8</v>
      </c>
      <c r="R18" s="172" t="n">
        <v>0.8</v>
      </c>
      <c r="S18" s="172" t="n">
        <v>1.1653</v>
      </c>
      <c r="T18" s="172" t="n">
        <v>1.11633559035934</v>
      </c>
      <c r="U18" s="172" t="n">
        <v>0.75</v>
      </c>
      <c r="V18" s="172" t="n">
        <v>0.55</v>
      </c>
      <c r="W18" s="172" t="n">
        <v>0.4</v>
      </c>
      <c r="X18" s="172" t="n">
        <v>0.4</v>
      </c>
      <c r="Y18" s="172" t="n">
        <v>0.65</v>
      </c>
      <c r="Z18" s="172" t="n">
        <v>1.1227</v>
      </c>
      <c r="AA18" s="172" t="n">
        <v>1.1133</v>
      </c>
      <c r="AB18" s="172" t="n">
        <v>1.1327</v>
      </c>
    </row>
    <row r="19" customFormat="false" ht="11.25" hidden="false" customHeight="false" outlineLevel="0" collapsed="false">
      <c r="B19" s="167" t="n">
        <v>1200</v>
      </c>
      <c r="C19" s="172" t="n">
        <v>0.8</v>
      </c>
      <c r="D19" s="172" t="n">
        <v>0.8</v>
      </c>
      <c r="E19" s="172" t="n">
        <v>0.8904</v>
      </c>
      <c r="F19" s="172" t="n">
        <v>1.11852454679246</v>
      </c>
      <c r="G19" s="172" t="n">
        <v>1</v>
      </c>
      <c r="H19" s="172" t="n">
        <v>1.2</v>
      </c>
      <c r="I19" s="172" t="n">
        <v>1.3</v>
      </c>
      <c r="J19" s="172" t="n">
        <v>1.3</v>
      </c>
      <c r="K19" s="172" t="n">
        <v>1.3</v>
      </c>
      <c r="L19" s="172" t="n">
        <v>0.9474</v>
      </c>
      <c r="M19" s="172" t="n">
        <v>0.9374</v>
      </c>
      <c r="N19" s="172" t="n">
        <v>0.9204</v>
      </c>
      <c r="O19" s="172" t="str">
        <f aca="false">Curves!BC20</f>
        <v>1</v>
      </c>
      <c r="Q19" s="172" t="n">
        <v>0.8</v>
      </c>
      <c r="R19" s="172" t="n">
        <v>0.8</v>
      </c>
      <c r="S19" s="172" t="n">
        <v>0.8904</v>
      </c>
      <c r="T19" s="172" t="n">
        <v>1.11852454679246</v>
      </c>
      <c r="U19" s="172" t="n">
        <v>1</v>
      </c>
      <c r="V19" s="172" t="n">
        <v>1.2</v>
      </c>
      <c r="W19" s="172" t="n">
        <v>1.3</v>
      </c>
      <c r="X19" s="172" t="n">
        <v>1.3</v>
      </c>
      <c r="Y19" s="172" t="n">
        <v>1.3</v>
      </c>
      <c r="Z19" s="172" t="n">
        <v>0.9474</v>
      </c>
      <c r="AA19" s="172" t="n">
        <v>0.9374</v>
      </c>
      <c r="AB19" s="172" t="n">
        <v>0.9204</v>
      </c>
    </row>
    <row r="20" customFormat="false" ht="11.25" hidden="false" customHeight="false" outlineLevel="0" collapsed="false">
      <c r="B20" s="167" t="n">
        <v>1300</v>
      </c>
      <c r="C20" s="172" t="n">
        <v>0.8</v>
      </c>
      <c r="D20" s="172" t="n">
        <v>0.8</v>
      </c>
      <c r="E20" s="172" t="n">
        <v>0.8648</v>
      </c>
      <c r="F20" s="172" t="n">
        <v>1.01643226256211</v>
      </c>
      <c r="G20" s="172" t="n">
        <v>1</v>
      </c>
      <c r="H20" s="172" t="n">
        <v>1.2</v>
      </c>
      <c r="I20" s="172" t="n">
        <v>1.3</v>
      </c>
      <c r="J20" s="172" t="n">
        <v>1.3</v>
      </c>
      <c r="K20" s="172" t="n">
        <v>1.3</v>
      </c>
      <c r="L20" s="172" t="n">
        <v>0.8899</v>
      </c>
      <c r="M20" s="172" t="n">
        <v>0.8829</v>
      </c>
      <c r="N20" s="172" t="n">
        <v>0.8749</v>
      </c>
      <c r="O20" s="172" t="str">
        <f aca="false">Curves!BC21</f>
        <v>1</v>
      </c>
      <c r="Q20" s="172" t="n">
        <v>0.8</v>
      </c>
      <c r="R20" s="172" t="n">
        <v>0.8</v>
      </c>
      <c r="S20" s="172" t="n">
        <v>0.8648</v>
      </c>
      <c r="T20" s="172" t="n">
        <v>1.01643226256211</v>
      </c>
      <c r="U20" s="172" t="n">
        <v>1</v>
      </c>
      <c r="V20" s="172" t="n">
        <v>1.2</v>
      </c>
      <c r="W20" s="172" t="n">
        <v>1.3</v>
      </c>
      <c r="X20" s="172" t="n">
        <v>1.3</v>
      </c>
      <c r="Y20" s="172" t="n">
        <v>1.3</v>
      </c>
      <c r="Z20" s="172" t="n">
        <v>0.8899</v>
      </c>
      <c r="AA20" s="172" t="n">
        <v>0.8829</v>
      </c>
      <c r="AB20" s="172" t="n">
        <v>0.8749</v>
      </c>
    </row>
    <row r="21" customFormat="false" ht="11.25" hidden="false" customHeight="false" outlineLevel="0" collapsed="false">
      <c r="B21" s="167" t="n">
        <v>1400</v>
      </c>
      <c r="C21" s="172" t="n">
        <v>0.8</v>
      </c>
      <c r="D21" s="172" t="n">
        <v>0.8</v>
      </c>
      <c r="E21" s="172" t="n">
        <v>0.8372</v>
      </c>
      <c r="F21" s="172" t="n">
        <v>1.01752674077867</v>
      </c>
      <c r="G21" s="172" t="n">
        <v>1.5</v>
      </c>
      <c r="H21" s="172" t="n">
        <v>1.7</v>
      </c>
      <c r="I21" s="172" t="n">
        <v>1.9</v>
      </c>
      <c r="J21" s="172" t="n">
        <v>1.9</v>
      </c>
      <c r="K21" s="172" t="n">
        <v>1.4</v>
      </c>
      <c r="L21" s="172" t="n">
        <v>0.8652</v>
      </c>
      <c r="M21" s="172" t="n">
        <v>0.8592</v>
      </c>
      <c r="N21" s="172" t="n">
        <v>0.8372</v>
      </c>
      <c r="O21" s="172" t="str">
        <f aca="false">Curves!BC22</f>
        <v>1</v>
      </c>
      <c r="Q21" s="172" t="n">
        <v>0.8</v>
      </c>
      <c r="R21" s="172" t="n">
        <v>0.8</v>
      </c>
      <c r="S21" s="172" t="n">
        <v>0.8372</v>
      </c>
      <c r="T21" s="172" t="n">
        <v>1.01752674077867</v>
      </c>
      <c r="U21" s="172" t="n">
        <v>1.5</v>
      </c>
      <c r="V21" s="172" t="n">
        <v>1.7</v>
      </c>
      <c r="W21" s="172" t="n">
        <v>1.9</v>
      </c>
      <c r="X21" s="172" t="n">
        <v>1.9</v>
      </c>
      <c r="Y21" s="172" t="n">
        <v>1.4</v>
      </c>
      <c r="Z21" s="172" t="n">
        <v>0.8652</v>
      </c>
      <c r="AA21" s="172" t="n">
        <v>0.8592</v>
      </c>
      <c r="AB21" s="172" t="n">
        <v>0.8372</v>
      </c>
    </row>
    <row r="22" customFormat="false" ht="11.25" hidden="false" customHeight="false" outlineLevel="0" collapsed="false">
      <c r="B22" s="167" t="n">
        <v>1500</v>
      </c>
      <c r="C22" s="172" t="n">
        <v>0.8</v>
      </c>
      <c r="D22" s="172" t="n">
        <v>0.8</v>
      </c>
      <c r="E22" s="172" t="n">
        <v>0.7951</v>
      </c>
      <c r="F22" s="172" t="n">
        <v>0.954368909575779</v>
      </c>
      <c r="G22" s="172" t="n">
        <v>1.5</v>
      </c>
      <c r="H22" s="172" t="n">
        <v>1.7</v>
      </c>
      <c r="I22" s="172" t="n">
        <v>1.9</v>
      </c>
      <c r="J22" s="172" t="n">
        <v>1.9</v>
      </c>
      <c r="K22" s="172" t="n">
        <v>1.4</v>
      </c>
      <c r="L22" s="172" t="n">
        <v>0.8451</v>
      </c>
      <c r="M22" s="172" t="n">
        <v>0.8391</v>
      </c>
      <c r="N22" s="172" t="n">
        <v>0.7951</v>
      </c>
      <c r="O22" s="172" t="str">
        <f aca="false">Curves!BC23</f>
        <v>1</v>
      </c>
      <c r="Q22" s="172" t="n">
        <v>0.8</v>
      </c>
      <c r="R22" s="172" t="n">
        <v>0.8</v>
      </c>
      <c r="S22" s="172" t="n">
        <v>0.7951</v>
      </c>
      <c r="T22" s="172" t="n">
        <v>0.954368909575779</v>
      </c>
      <c r="U22" s="172" t="n">
        <v>1.5</v>
      </c>
      <c r="V22" s="172" t="n">
        <v>1.7</v>
      </c>
      <c r="W22" s="172" t="n">
        <v>1.9</v>
      </c>
      <c r="X22" s="172" t="n">
        <v>1.9</v>
      </c>
      <c r="Y22" s="172" t="n">
        <v>1.4</v>
      </c>
      <c r="Z22" s="172" t="n">
        <v>0.8451</v>
      </c>
      <c r="AA22" s="172" t="n">
        <v>0.8391</v>
      </c>
      <c r="AB22" s="172" t="n">
        <v>0.7951</v>
      </c>
    </row>
    <row r="23" customFormat="false" ht="11.25" hidden="false" customHeight="false" outlineLevel="0" collapsed="false">
      <c r="B23" s="167" t="n">
        <v>1600</v>
      </c>
      <c r="C23" s="172" t="n">
        <v>0.8</v>
      </c>
      <c r="D23" s="172" t="n">
        <v>0.8</v>
      </c>
      <c r="E23" s="172" t="n">
        <v>0.7793</v>
      </c>
      <c r="F23" s="172" t="n">
        <v>0.891967555963749</v>
      </c>
      <c r="G23" s="172" t="n">
        <v>1.5</v>
      </c>
      <c r="H23" s="172" t="n">
        <v>1.7</v>
      </c>
      <c r="I23" s="172" t="n">
        <v>1.9</v>
      </c>
      <c r="J23" s="172" t="n">
        <v>1.9</v>
      </c>
      <c r="K23" s="172" t="n">
        <v>1.4</v>
      </c>
      <c r="L23" s="172" t="n">
        <v>0.8393</v>
      </c>
      <c r="M23" s="172" t="n">
        <v>0.8253</v>
      </c>
      <c r="N23" s="172" t="n">
        <v>0.7813</v>
      </c>
      <c r="O23" s="172" t="str">
        <f aca="false">Curves!BC24</f>
        <v>1</v>
      </c>
      <c r="Q23" s="172" t="n">
        <v>0.8</v>
      </c>
      <c r="R23" s="172" t="n">
        <v>0.8</v>
      </c>
      <c r="S23" s="172" t="n">
        <v>0.7793</v>
      </c>
      <c r="T23" s="172" t="n">
        <v>0.891967555963749</v>
      </c>
      <c r="U23" s="172" t="n">
        <v>1.5</v>
      </c>
      <c r="V23" s="172" t="n">
        <v>1.7</v>
      </c>
      <c r="W23" s="172" t="n">
        <v>1.9</v>
      </c>
      <c r="X23" s="172" t="n">
        <v>1.9</v>
      </c>
      <c r="Y23" s="172" t="n">
        <v>1.4</v>
      </c>
      <c r="Z23" s="172" t="n">
        <v>0.8393</v>
      </c>
      <c r="AA23" s="172" t="n">
        <v>0.8253</v>
      </c>
      <c r="AB23" s="172" t="n">
        <v>0.7813</v>
      </c>
    </row>
    <row r="24" customFormat="false" ht="11.25" hidden="false" customHeight="false" outlineLevel="0" collapsed="false">
      <c r="B24" s="167" t="n">
        <v>1700</v>
      </c>
      <c r="C24" s="172" t="n">
        <v>1.2</v>
      </c>
      <c r="D24" s="172" t="n">
        <v>1.2</v>
      </c>
      <c r="E24" s="172" t="n">
        <v>0.8496</v>
      </c>
      <c r="F24" s="172" t="n">
        <v>0.87001361056091</v>
      </c>
      <c r="G24" s="172" t="n">
        <v>1.5</v>
      </c>
      <c r="H24" s="172" t="n">
        <v>1.7</v>
      </c>
      <c r="I24" s="172" t="n">
        <v>1.9</v>
      </c>
      <c r="J24" s="172" t="n">
        <v>1.9</v>
      </c>
      <c r="K24" s="172" t="n">
        <v>1.4</v>
      </c>
      <c r="L24" s="172" t="n">
        <v>0.8896</v>
      </c>
      <c r="M24" s="172" t="n">
        <v>0.8866</v>
      </c>
      <c r="N24" s="172" t="n">
        <v>0.8796</v>
      </c>
      <c r="O24" s="172" t="str">
        <f aca="false">Curves!BC25</f>
        <v>1</v>
      </c>
      <c r="Q24" s="172" t="n">
        <v>1.2</v>
      </c>
      <c r="R24" s="172" t="n">
        <v>1.2</v>
      </c>
      <c r="S24" s="172" t="n">
        <v>0.8496</v>
      </c>
      <c r="T24" s="172" t="n">
        <v>0.87001361056091</v>
      </c>
      <c r="U24" s="172" t="n">
        <v>1.5</v>
      </c>
      <c r="V24" s="172" t="n">
        <v>1.7</v>
      </c>
      <c r="W24" s="172" t="n">
        <v>1.9</v>
      </c>
      <c r="X24" s="172" t="n">
        <v>1.9</v>
      </c>
      <c r="Y24" s="172" t="n">
        <v>1.4</v>
      </c>
      <c r="Z24" s="172" t="n">
        <v>0.8896</v>
      </c>
      <c r="AA24" s="172" t="n">
        <v>0.8866</v>
      </c>
      <c r="AB24" s="172" t="n">
        <v>0.8796</v>
      </c>
    </row>
    <row r="25" customFormat="false" ht="11.25" hidden="false" customHeight="false" outlineLevel="0" collapsed="false">
      <c r="B25" s="167" t="n">
        <v>1800</v>
      </c>
      <c r="C25" s="172" t="n">
        <v>1.2</v>
      </c>
      <c r="D25" s="172" t="n">
        <v>1.2</v>
      </c>
      <c r="E25" s="172" t="n">
        <v>1.1583</v>
      </c>
      <c r="F25" s="172" t="n">
        <v>0.858698637233787</v>
      </c>
      <c r="G25" s="172" t="n">
        <v>1</v>
      </c>
      <c r="H25" s="172" t="n">
        <v>1.2</v>
      </c>
      <c r="I25" s="172" t="n">
        <v>1.3</v>
      </c>
      <c r="J25" s="172" t="n">
        <v>1.3</v>
      </c>
      <c r="K25" s="172" t="n">
        <v>1.3</v>
      </c>
      <c r="L25" s="172" t="n">
        <v>1.2001</v>
      </c>
      <c r="M25" s="172" t="n">
        <v>1.2171</v>
      </c>
      <c r="N25" s="172" t="n">
        <v>1.23965925286319</v>
      </c>
      <c r="O25" s="172" t="str">
        <f aca="false">Curves!BC26</f>
        <v>1</v>
      </c>
      <c r="Q25" s="172" t="n">
        <v>1.2</v>
      </c>
      <c r="R25" s="172" t="n">
        <v>1.2</v>
      </c>
      <c r="S25" s="172" t="n">
        <v>1.1583</v>
      </c>
      <c r="T25" s="172" t="n">
        <v>0.858698637233787</v>
      </c>
      <c r="U25" s="172" t="n">
        <v>1</v>
      </c>
      <c r="V25" s="172" t="n">
        <v>1.2</v>
      </c>
      <c r="W25" s="172" t="n">
        <v>1.3</v>
      </c>
      <c r="X25" s="172" t="n">
        <v>1.3</v>
      </c>
      <c r="Y25" s="172" t="n">
        <v>1.3</v>
      </c>
      <c r="Z25" s="172" t="n">
        <v>1.2001</v>
      </c>
      <c r="AA25" s="172" t="n">
        <v>1.2171</v>
      </c>
      <c r="AB25" s="172" t="n">
        <v>1.23965925286319</v>
      </c>
    </row>
    <row r="26" customFormat="false" ht="11.25" hidden="false" customHeight="false" outlineLevel="0" collapsed="false">
      <c r="B26" s="167" t="n">
        <v>1900</v>
      </c>
      <c r="C26" s="172" t="n">
        <v>1.2</v>
      </c>
      <c r="D26" s="172" t="n">
        <v>1.2</v>
      </c>
      <c r="E26" s="172" t="n">
        <v>1.2719</v>
      </c>
      <c r="F26" s="172" t="n">
        <v>0.854095390617062</v>
      </c>
      <c r="G26" s="172" t="n">
        <v>1</v>
      </c>
      <c r="H26" s="172" t="n">
        <v>1.2</v>
      </c>
      <c r="I26" s="172" t="n">
        <v>1.3</v>
      </c>
      <c r="J26" s="172" t="n">
        <v>1.3</v>
      </c>
      <c r="K26" s="172" t="n">
        <v>1.3</v>
      </c>
      <c r="L26" s="172" t="n">
        <v>1.2095</v>
      </c>
      <c r="M26" s="172" t="n">
        <v>1.2269</v>
      </c>
      <c r="N26" s="172" t="n">
        <v>1.2314</v>
      </c>
      <c r="O26" s="172" t="str">
        <f aca="false">Curves!BC27</f>
        <v>1</v>
      </c>
      <c r="Q26" s="172" t="n">
        <v>1.2</v>
      </c>
      <c r="R26" s="172" t="n">
        <v>1.2</v>
      </c>
      <c r="S26" s="172" t="n">
        <v>1.2719</v>
      </c>
      <c r="T26" s="172" t="n">
        <v>0.854095390617062</v>
      </c>
      <c r="U26" s="172" t="n">
        <v>1</v>
      </c>
      <c r="V26" s="172" t="n">
        <v>1.2</v>
      </c>
      <c r="W26" s="172" t="n">
        <v>1.3</v>
      </c>
      <c r="X26" s="172" t="n">
        <v>1.3</v>
      </c>
      <c r="Y26" s="172" t="n">
        <v>1.3</v>
      </c>
      <c r="Z26" s="172" t="n">
        <v>1.2095</v>
      </c>
      <c r="AA26" s="172" t="n">
        <v>1.2269</v>
      </c>
      <c r="AB26" s="172" t="n">
        <v>1.2314</v>
      </c>
    </row>
    <row r="27" customFormat="false" ht="11.25" hidden="false" customHeight="false" outlineLevel="0" collapsed="false">
      <c r="A27" s="173"/>
      <c r="B27" s="167" t="n">
        <v>2000</v>
      </c>
      <c r="C27" s="172" t="n">
        <v>1.2</v>
      </c>
      <c r="D27" s="172" t="n">
        <v>1.2</v>
      </c>
      <c r="E27" s="172" t="n">
        <v>1.217</v>
      </c>
      <c r="F27" s="172" t="n">
        <v>0.936808972307086</v>
      </c>
      <c r="G27" s="172" t="n">
        <v>0.75</v>
      </c>
      <c r="H27" s="172" t="n">
        <v>0.55</v>
      </c>
      <c r="I27" s="172" t="n">
        <v>0.4</v>
      </c>
      <c r="J27" s="172" t="n">
        <v>0.4</v>
      </c>
      <c r="K27" s="172" t="n">
        <v>0.65</v>
      </c>
      <c r="L27" s="172" t="n">
        <v>1.1567</v>
      </c>
      <c r="M27" s="172" t="n">
        <v>1.1767</v>
      </c>
      <c r="N27" s="172" t="n">
        <v>1.18899630831453</v>
      </c>
      <c r="O27" s="172" t="str">
        <f aca="false">Curves!BC28</f>
        <v>1</v>
      </c>
      <c r="Q27" s="172" t="n">
        <v>1.2</v>
      </c>
      <c r="R27" s="172" t="n">
        <v>1.2</v>
      </c>
      <c r="S27" s="172" t="n">
        <v>1.217</v>
      </c>
      <c r="T27" s="172" t="n">
        <v>0.936808972307086</v>
      </c>
      <c r="U27" s="172" t="n">
        <v>0.75</v>
      </c>
      <c r="V27" s="172" t="n">
        <v>0.55</v>
      </c>
      <c r="W27" s="172" t="n">
        <v>0.4</v>
      </c>
      <c r="X27" s="172" t="n">
        <v>0.4</v>
      </c>
      <c r="Y27" s="172" t="n">
        <v>0.65</v>
      </c>
      <c r="Z27" s="172" t="n">
        <v>1.1567</v>
      </c>
      <c r="AA27" s="172" t="n">
        <v>1.1767</v>
      </c>
      <c r="AB27" s="172" t="n">
        <v>1.18899630831453</v>
      </c>
    </row>
    <row r="28" customFormat="false" ht="11.25" hidden="false" customHeight="false" outlineLevel="0" collapsed="false">
      <c r="B28" s="167" t="n">
        <v>2100</v>
      </c>
      <c r="C28" s="172" t="n">
        <v>1.1</v>
      </c>
      <c r="D28" s="172" t="n">
        <v>1.1</v>
      </c>
      <c r="E28" s="172" t="n">
        <v>1.1451</v>
      </c>
      <c r="F28" s="172" t="n">
        <v>1.15433651784915</v>
      </c>
      <c r="G28" s="172" t="n">
        <v>0.75</v>
      </c>
      <c r="H28" s="172" t="n">
        <v>0.55</v>
      </c>
      <c r="I28" s="172" t="n">
        <v>0.4</v>
      </c>
      <c r="J28" s="172" t="n">
        <v>0.4</v>
      </c>
      <c r="K28" s="172" t="n">
        <v>0.65</v>
      </c>
      <c r="L28" s="172" t="n">
        <v>1.0689</v>
      </c>
      <c r="M28" s="172" t="n">
        <v>1.0889</v>
      </c>
      <c r="N28" s="172" t="n">
        <v>1.15505237327277</v>
      </c>
      <c r="O28" s="172" t="str">
        <f aca="false">Curves!BC29</f>
        <v>1</v>
      </c>
      <c r="Q28" s="172" t="n">
        <v>1.1</v>
      </c>
      <c r="R28" s="172" t="n">
        <v>1.1</v>
      </c>
      <c r="S28" s="172" t="n">
        <v>1.1451</v>
      </c>
      <c r="T28" s="172" t="n">
        <v>1.15433651784915</v>
      </c>
      <c r="U28" s="172" t="n">
        <v>0.75</v>
      </c>
      <c r="V28" s="172" t="n">
        <v>0.55</v>
      </c>
      <c r="W28" s="172" t="n">
        <v>0.4</v>
      </c>
      <c r="X28" s="172" t="n">
        <v>0.4</v>
      </c>
      <c r="Y28" s="172" t="n">
        <v>0.65</v>
      </c>
      <c r="Z28" s="172" t="n">
        <v>1.0689</v>
      </c>
      <c r="AA28" s="172" t="n">
        <v>1.0889</v>
      </c>
      <c r="AB28" s="172" t="n">
        <v>1.15505237327277</v>
      </c>
    </row>
    <row r="29" customFormat="false" ht="11.25" hidden="false" customHeight="false" outlineLevel="0" collapsed="false">
      <c r="B29" s="167" t="n">
        <v>2200</v>
      </c>
      <c r="C29" s="172" t="n">
        <v>0.8</v>
      </c>
      <c r="D29" s="172" t="n">
        <v>0.8</v>
      </c>
      <c r="E29" s="172" t="n">
        <v>0.8315</v>
      </c>
      <c r="F29" s="172" t="n">
        <v>0.983581820797299</v>
      </c>
      <c r="G29" s="172" t="n">
        <v>0.75</v>
      </c>
      <c r="H29" s="172" t="n">
        <v>0.55</v>
      </c>
      <c r="I29" s="172" t="n">
        <v>0.4</v>
      </c>
      <c r="J29" s="172" t="n">
        <v>0.4</v>
      </c>
      <c r="K29" s="172" t="n">
        <v>0.65</v>
      </c>
      <c r="L29" s="172" t="n">
        <v>0.8867</v>
      </c>
      <c r="M29" s="172" t="n">
        <v>0.8662</v>
      </c>
      <c r="N29" s="172" t="n">
        <v>0.8515</v>
      </c>
      <c r="O29" s="172" t="str">
        <f aca="false">Curves!BC30</f>
        <v>1</v>
      </c>
      <c r="Q29" s="172" t="n">
        <v>0.8</v>
      </c>
      <c r="R29" s="172" t="n">
        <v>0.8</v>
      </c>
      <c r="S29" s="172" t="n">
        <v>0.8315</v>
      </c>
      <c r="T29" s="172" t="n">
        <v>0.983581820797299</v>
      </c>
      <c r="U29" s="172" t="n">
        <v>0.75</v>
      </c>
      <c r="V29" s="172" t="n">
        <v>0.55</v>
      </c>
      <c r="W29" s="172" t="n">
        <v>0.4</v>
      </c>
      <c r="X29" s="172" t="n">
        <v>0.4</v>
      </c>
      <c r="Y29" s="172" t="n">
        <v>0.65</v>
      </c>
      <c r="Z29" s="172" t="n">
        <v>0.8867</v>
      </c>
      <c r="AA29" s="172" t="n">
        <v>0.8662</v>
      </c>
      <c r="AB29" s="172" t="n">
        <v>0.8515</v>
      </c>
    </row>
    <row r="30" customFormat="false" ht="11.25" hidden="false" customHeight="false" outlineLevel="0" collapsed="false">
      <c r="B30" s="167" t="n">
        <v>2300</v>
      </c>
      <c r="C30" s="172" t="n">
        <v>0.8</v>
      </c>
      <c r="D30" s="172" t="n">
        <v>0.8</v>
      </c>
      <c r="E30" s="172" t="n">
        <v>0.6825</v>
      </c>
      <c r="F30" s="172" t="n">
        <v>0.868935227612237</v>
      </c>
      <c r="G30" s="172" t="n">
        <v>0.75</v>
      </c>
      <c r="H30" s="172" t="n">
        <v>0.55</v>
      </c>
      <c r="I30" s="172" t="n">
        <v>0.4</v>
      </c>
      <c r="J30" s="172" t="n">
        <v>0.4</v>
      </c>
      <c r="K30" s="172" t="n">
        <v>0.65</v>
      </c>
      <c r="L30" s="172" t="n">
        <v>0.756</v>
      </c>
      <c r="M30" s="172" t="n">
        <v>0.7305</v>
      </c>
      <c r="N30" s="172" t="n">
        <v>0.7025</v>
      </c>
      <c r="O30" s="172" t="str">
        <f aca="false">Curves!BC31</f>
        <v>1</v>
      </c>
      <c r="Q30" s="172" t="n">
        <v>0.8</v>
      </c>
      <c r="R30" s="172" t="n">
        <v>0.8</v>
      </c>
      <c r="S30" s="172" t="n">
        <v>0.6825</v>
      </c>
      <c r="T30" s="172" t="n">
        <v>0.868935227612237</v>
      </c>
      <c r="U30" s="172" t="n">
        <v>0.75</v>
      </c>
      <c r="V30" s="172" t="n">
        <v>0.55</v>
      </c>
      <c r="W30" s="172" t="n">
        <v>0.4</v>
      </c>
      <c r="X30" s="172" t="n">
        <v>0.4</v>
      </c>
      <c r="Y30" s="172" t="n">
        <v>0.65</v>
      </c>
      <c r="Z30" s="172" t="n">
        <v>0.756</v>
      </c>
      <c r="AA30" s="172" t="n">
        <v>0.7305</v>
      </c>
      <c r="AB30" s="172" t="n">
        <v>0.7025</v>
      </c>
    </row>
    <row r="31" customFormat="false" ht="11.25" hidden="false" customHeight="false" outlineLevel="0" collapsed="false">
      <c r="B31" s="167" t="n">
        <v>2400</v>
      </c>
      <c r="C31" s="172" t="n">
        <v>1.225</v>
      </c>
      <c r="D31" s="172" t="n">
        <v>1.225</v>
      </c>
      <c r="E31" s="172" t="n">
        <v>1.045</v>
      </c>
      <c r="F31" s="172" t="n">
        <v>1.04967749498905</v>
      </c>
      <c r="G31" s="172" t="n">
        <v>1.17796859185739</v>
      </c>
      <c r="H31" s="172" t="n">
        <v>1.3963883955003</v>
      </c>
      <c r="I31" s="172" t="n">
        <v>1.26165887596478</v>
      </c>
      <c r="J31" s="172" t="n">
        <v>1.2636171008351</v>
      </c>
      <c r="K31" s="172" t="n">
        <v>1.12499208910828</v>
      </c>
      <c r="L31" s="172" t="n">
        <v>1.0505</v>
      </c>
      <c r="M31" s="172" t="n">
        <v>1.0505</v>
      </c>
      <c r="N31" s="172" t="n">
        <v>1.0505</v>
      </c>
      <c r="O31" s="172" t="str">
        <f aca="false">Curves!BC32</f>
        <v>2</v>
      </c>
      <c r="Q31" s="172" t="n">
        <v>1.225</v>
      </c>
      <c r="R31" s="172" t="n">
        <v>1.225</v>
      </c>
      <c r="S31" s="172" t="n">
        <v>1.045</v>
      </c>
      <c r="T31" s="172" t="n">
        <v>1.04967749498905</v>
      </c>
      <c r="U31" s="172" t="n">
        <v>1.17796859185739</v>
      </c>
      <c r="V31" s="172" t="n">
        <v>1.3963883955003</v>
      </c>
      <c r="W31" s="172" t="n">
        <v>1.26165887596478</v>
      </c>
      <c r="X31" s="172" t="n">
        <v>1.2636171008351</v>
      </c>
      <c r="Y31" s="172" t="n">
        <v>1.12499208910828</v>
      </c>
      <c r="Z31" s="172" t="n">
        <v>1.0505</v>
      </c>
      <c r="AA31" s="172" t="n">
        <v>1.0505</v>
      </c>
      <c r="AB31" s="172" t="n">
        <v>1.0505</v>
      </c>
    </row>
    <row r="33" customFormat="false" ht="11.25" hidden="false" customHeight="false" outlineLevel="0" collapsed="false"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</row>
  </sheetData>
  <mergeCells count="1">
    <mergeCell ref="B5:O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H6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0" sqref="D6:D26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2.56"/>
    <col collapsed="false" customWidth="false" hidden="false" outlineLevel="0" max="257" min="5" style="1" width="9.14"/>
  </cols>
  <sheetData>
    <row r="5" customFormat="false" ht="12.75" hidden="false" customHeight="false" outlineLevel="0" collapsed="false">
      <c r="C5" s="175" t="s">
        <v>155</v>
      </c>
      <c r="D5" s="175" t="s">
        <v>108</v>
      </c>
    </row>
    <row r="6" customFormat="false" ht="12.75" hidden="false" customHeight="false" outlineLevel="0" collapsed="false">
      <c r="C6" s="176" t="n">
        <v>36617</v>
      </c>
      <c r="D6" s="177" t="n">
        <v>0.060437262614509</v>
      </c>
    </row>
    <row r="7" customFormat="false" ht="12.75" hidden="false" customHeight="false" outlineLevel="0" collapsed="false">
      <c r="C7" s="176" t="n">
        <v>36647</v>
      </c>
      <c r="D7" s="177" t="n">
        <v>0.061345640822235</v>
      </c>
    </row>
    <row r="8" customFormat="false" ht="12.75" hidden="false" customHeight="false" outlineLevel="0" collapsed="false">
      <c r="C8" s="176" t="n">
        <v>36678</v>
      </c>
      <c r="D8" s="177" t="n">
        <v>0.062143132772437</v>
      </c>
    </row>
    <row r="9" customFormat="false" ht="12.75" hidden="false" customHeight="false" outlineLevel="0" collapsed="false">
      <c r="C9" s="176" t="n">
        <v>36708</v>
      </c>
      <c r="D9" s="177" t="n">
        <v>0.063208472816168</v>
      </c>
    </row>
    <row r="10" customFormat="false" ht="12.75" hidden="false" customHeight="false" outlineLevel="0" collapsed="false">
      <c r="C10" s="176" t="n">
        <v>36739</v>
      </c>
      <c r="D10" s="177" t="n">
        <v>0.063846661990749</v>
      </c>
    </row>
    <row r="11" customFormat="false" ht="12.75" hidden="false" customHeight="false" outlineLevel="0" collapsed="false">
      <c r="C11" s="176" t="n">
        <v>36770</v>
      </c>
      <c r="D11" s="177" t="n">
        <v>0.064484851300404</v>
      </c>
    </row>
    <row r="12" customFormat="false" ht="12.75" hidden="false" customHeight="false" outlineLevel="0" collapsed="false">
      <c r="C12" s="176" t="n">
        <v>36800</v>
      </c>
      <c r="D12" s="177" t="n">
        <v>0.065063861398022</v>
      </c>
    </row>
    <row r="13" customFormat="false" ht="12.75" hidden="false" customHeight="false" outlineLevel="0" collapsed="false">
      <c r="C13" s="176" t="n">
        <v>36831</v>
      </c>
      <c r="D13" s="177" t="n">
        <v>0.065590727856753</v>
      </c>
    </row>
    <row r="14" customFormat="false" ht="12.75" hidden="false" customHeight="false" outlineLevel="0" collapsed="false">
      <c r="C14" s="176" t="n">
        <v>36861</v>
      </c>
      <c r="D14" s="177" t="n">
        <v>0.066100598710848</v>
      </c>
    </row>
    <row r="15" customFormat="false" ht="12.75" hidden="false" customHeight="false" outlineLevel="0" collapsed="false">
      <c r="C15" s="176" t="n">
        <v>36892</v>
      </c>
      <c r="D15" s="177" t="n">
        <v>0.066600692676882</v>
      </c>
    </row>
    <row r="16" customFormat="false" ht="12.75" hidden="false" customHeight="false" outlineLevel="0" collapsed="false">
      <c r="C16" s="176" t="n">
        <v>36923</v>
      </c>
      <c r="D16" s="177" t="n">
        <v>0.067058396652562</v>
      </c>
    </row>
    <row r="17" customFormat="false" ht="12.75" hidden="false" customHeight="false" outlineLevel="0" collapsed="false">
      <c r="C17" s="176" t="n">
        <v>36951</v>
      </c>
      <c r="D17" s="177" t="n">
        <v>0.067471806754736</v>
      </c>
    </row>
    <row r="18" customFormat="false" ht="12.75" hidden="false" customHeight="false" outlineLevel="0" collapsed="false">
      <c r="C18" s="176" t="n">
        <v>36982</v>
      </c>
      <c r="D18" s="177" t="n">
        <v>0.067883939860692</v>
      </c>
    </row>
    <row r="19" customFormat="false" ht="12.75" hidden="false" customHeight="false" outlineLevel="0" collapsed="false">
      <c r="C19" s="176" t="n">
        <v>37012</v>
      </c>
      <c r="D19" s="177" t="n">
        <v>0.068202123739519</v>
      </c>
    </row>
    <row r="20" customFormat="false" ht="12.75" hidden="false" customHeight="false" outlineLevel="0" collapsed="false">
      <c r="C20" s="176" t="n">
        <v>37043</v>
      </c>
      <c r="D20" s="177" t="n">
        <v>0.068530913782839</v>
      </c>
    </row>
    <row r="21" customFormat="false" ht="12.75" hidden="false" customHeight="false" outlineLevel="0" collapsed="false">
      <c r="C21" s="176" t="n">
        <v>37073</v>
      </c>
      <c r="D21" s="177" t="n">
        <v>0.068830876622793</v>
      </c>
    </row>
    <row r="22" customFormat="false" ht="12.75" hidden="false" customHeight="false" outlineLevel="0" collapsed="false">
      <c r="C22" s="176" t="n">
        <v>37104</v>
      </c>
      <c r="D22" s="177" t="n">
        <v>0.069106387789125</v>
      </c>
    </row>
    <row r="23" customFormat="false" ht="12.75" hidden="false" customHeight="false" outlineLevel="0" collapsed="false">
      <c r="C23" s="176" t="n">
        <v>37135</v>
      </c>
      <c r="D23" s="177" t="n">
        <v>0.069381898980568</v>
      </c>
    </row>
    <row r="24" customFormat="false" ht="12.75" hidden="false" customHeight="false" outlineLevel="0" collapsed="false">
      <c r="C24" s="176" t="n">
        <v>37165</v>
      </c>
      <c r="D24" s="177" t="n">
        <v>0.069626845471375</v>
      </c>
    </row>
    <row r="25" customFormat="false" ht="12.75" hidden="false" customHeight="false" outlineLevel="0" collapsed="false">
      <c r="C25" s="176" t="n">
        <v>37196</v>
      </c>
      <c r="D25" s="177" t="n">
        <v>0.069844330152916</v>
      </c>
    </row>
    <row r="26" customFormat="false" ht="12.75" hidden="false" customHeight="false" outlineLevel="0" collapsed="false">
      <c r="C26" s="176" t="n">
        <v>37226</v>
      </c>
      <c r="D26" s="177" t="n">
        <v>0.070054799214462</v>
      </c>
    </row>
    <row r="27" customFormat="false" ht="12.75" hidden="false" customHeight="false" outlineLevel="0" collapsed="false">
      <c r="C27" s="176" t="n">
        <v>37257</v>
      </c>
      <c r="D27" s="177" t="n">
        <v>0.070261447608688</v>
      </c>
    </row>
    <row r="28" customFormat="false" ht="12.75" hidden="false" customHeight="false" outlineLevel="0" collapsed="false">
      <c r="C28" s="176" t="n">
        <v>37288</v>
      </c>
      <c r="D28" s="177" t="n">
        <v>0.07045309188333</v>
      </c>
    </row>
    <row r="29" customFormat="false" ht="12.75" hidden="false" customHeight="false" outlineLevel="0" collapsed="false">
      <c r="C29" s="176" t="n">
        <v>37316</v>
      </c>
      <c r="D29" s="177" t="n">
        <v>0.070626189948281</v>
      </c>
    </row>
    <row r="30" customFormat="false" ht="12.75" hidden="false" customHeight="false" outlineLevel="0" collapsed="false">
      <c r="C30" s="176" t="n">
        <v>37347</v>
      </c>
      <c r="D30" s="177" t="n">
        <v>0.070792674769657</v>
      </c>
    </row>
    <row r="31" customFormat="false" ht="12.75" hidden="false" customHeight="false" outlineLevel="0" collapsed="false">
      <c r="C31" s="176" t="n">
        <v>37377</v>
      </c>
      <c r="D31" s="177" t="n">
        <v>0.070916767528386</v>
      </c>
    </row>
    <row r="32" customFormat="false" ht="12.75" hidden="false" customHeight="false" outlineLevel="0" collapsed="false">
      <c r="C32" s="176" t="n">
        <v>37408</v>
      </c>
      <c r="D32" s="177" t="n">
        <v>0.071044996717753</v>
      </c>
    </row>
    <row r="33" customFormat="false" ht="12.75" hidden="false" customHeight="false" outlineLevel="0" collapsed="false">
      <c r="C33" s="176" t="n">
        <v>37438</v>
      </c>
      <c r="D33" s="177" t="n">
        <v>0.071159756585713</v>
      </c>
    </row>
    <row r="34" customFormat="false" ht="12.75" hidden="false" customHeight="false" outlineLevel="0" collapsed="false">
      <c r="C34" s="176" t="n">
        <v>37469</v>
      </c>
      <c r="D34" s="177" t="n">
        <v>0.071262952849581</v>
      </c>
    </row>
    <row r="35" customFormat="false" ht="12.75" hidden="false" customHeight="false" outlineLevel="0" collapsed="false">
      <c r="C35" s="176" t="n">
        <v>37500</v>
      </c>
      <c r="D35" s="177" t="n">
        <v>0.071366149116968</v>
      </c>
    </row>
    <row r="36" customFormat="false" ht="12.75" hidden="false" customHeight="false" outlineLevel="0" collapsed="false">
      <c r="C36" s="176" t="n">
        <v>37530</v>
      </c>
      <c r="D36" s="177" t="n">
        <v>0.071457974624033</v>
      </c>
    </row>
    <row r="37" customFormat="false" ht="12.75" hidden="false" customHeight="false" outlineLevel="0" collapsed="false">
      <c r="C37" s="176" t="n">
        <v>37561</v>
      </c>
      <c r="D37" s="177" t="n">
        <v>0.071541304921423</v>
      </c>
    </row>
    <row r="38" customFormat="false" ht="12.75" hidden="false" customHeight="false" outlineLevel="0" collapsed="false">
      <c r="C38" s="176" t="n">
        <v>37591</v>
      </c>
      <c r="D38" s="177" t="n">
        <v>0.071621947146886</v>
      </c>
    </row>
    <row r="39" customFormat="false" ht="12.75" hidden="false" customHeight="false" outlineLevel="0" collapsed="false">
      <c r="C39" s="176" t="n">
        <v>37622</v>
      </c>
      <c r="D39" s="177" t="n">
        <v>0.071705657368102</v>
      </c>
    </row>
    <row r="40" customFormat="false" ht="12.75" hidden="false" customHeight="false" outlineLevel="0" collapsed="false">
      <c r="C40" s="176" t="n">
        <v>37653</v>
      </c>
      <c r="D40" s="177" t="n">
        <v>0.07178982892224</v>
      </c>
    </row>
    <row r="41" customFormat="false" ht="12.75" hidden="false" customHeight="false" outlineLevel="0" collapsed="false">
      <c r="C41" s="176" t="n">
        <v>37681</v>
      </c>
      <c r="D41" s="177" t="n">
        <v>0.071865854844118</v>
      </c>
    </row>
    <row r="42" customFormat="false" ht="12.75" hidden="false" customHeight="false" outlineLevel="0" collapsed="false">
      <c r="C42" s="176" t="n">
        <v>37712</v>
      </c>
      <c r="D42" s="177" t="n">
        <v>0.071936939567532</v>
      </c>
    </row>
    <row r="43" customFormat="false" ht="12.75" hidden="false" customHeight="false" outlineLevel="0" collapsed="false">
      <c r="C43" s="176" t="n">
        <v>37742</v>
      </c>
      <c r="D43" s="177" t="n">
        <v>0.071988729468873</v>
      </c>
    </row>
    <row r="44" customFormat="false" ht="12.75" hidden="false" customHeight="false" outlineLevel="0" collapsed="false">
      <c r="C44" s="176" t="n">
        <v>37773</v>
      </c>
      <c r="D44" s="177" t="n">
        <v>0.072042245701188</v>
      </c>
    </row>
    <row r="45" customFormat="false" ht="12.75" hidden="false" customHeight="false" outlineLevel="0" collapsed="false">
      <c r="C45" s="176" t="n">
        <v>37803</v>
      </c>
      <c r="D45" s="177" t="n">
        <v>0.072091666496227</v>
      </c>
    </row>
    <row r="46" customFormat="false" ht="12.75" hidden="false" customHeight="false" outlineLevel="0" collapsed="false">
      <c r="C46" s="176" t="n">
        <v>37834</v>
      </c>
      <c r="D46" s="177" t="n">
        <v>0.072139326327214</v>
      </c>
    </row>
    <row r="47" customFormat="false" ht="12.75" hidden="false" customHeight="false" outlineLevel="0" collapsed="false">
      <c r="C47" s="176" t="n">
        <v>37865</v>
      </c>
      <c r="D47" s="177" t="n">
        <v>0.072186986158951</v>
      </c>
    </row>
    <row r="48" customFormat="false" ht="12.75" hidden="false" customHeight="false" outlineLevel="0" collapsed="false">
      <c r="C48" s="176" t="n">
        <v>37895</v>
      </c>
      <c r="D48" s="177" t="n">
        <v>0.072231252415314</v>
      </c>
    </row>
    <row r="49" customFormat="false" ht="12.75" hidden="false" customHeight="false" outlineLevel="0" collapsed="false">
      <c r="C49" s="176" t="n">
        <v>37926</v>
      </c>
      <c r="D49" s="177" t="n">
        <v>0.072274661015275</v>
      </c>
    </row>
    <row r="50" customFormat="false" ht="12.75" hidden="false" customHeight="false" outlineLevel="0" collapsed="false">
      <c r="C50" s="176" t="n">
        <v>37956</v>
      </c>
      <c r="D50" s="177" t="n">
        <v>0.072316669338409</v>
      </c>
    </row>
    <row r="51" customFormat="false" ht="12.75" hidden="false" customHeight="false" outlineLevel="0" collapsed="false">
      <c r="C51" s="176" t="n">
        <v>37987</v>
      </c>
      <c r="D51" s="177" t="n">
        <v>0.072364548728215</v>
      </c>
    </row>
    <row r="52" customFormat="false" ht="12.75" hidden="false" customHeight="false" outlineLevel="0" collapsed="false">
      <c r="C52" s="176" t="n">
        <v>38018</v>
      </c>
      <c r="D52" s="177" t="n">
        <v>0.072417196960055</v>
      </c>
    </row>
    <row r="53" customFormat="false" ht="12.75" hidden="false" customHeight="false" outlineLevel="0" collapsed="false">
      <c r="C53" s="176" t="n">
        <v>38047</v>
      </c>
      <c r="D53" s="177" t="n">
        <v>0.072466448532606</v>
      </c>
    </row>
    <row r="54" customFormat="false" ht="12.75" hidden="false" customHeight="false" outlineLevel="0" collapsed="false">
      <c r="C54" s="176" t="n">
        <v>38078</v>
      </c>
      <c r="D54" s="177" t="n">
        <v>0.072518551650104</v>
      </c>
    </row>
    <row r="55" customFormat="false" ht="12.75" hidden="false" customHeight="false" outlineLevel="0" collapsed="false">
      <c r="C55" s="176" t="n">
        <v>38108</v>
      </c>
      <c r="D55" s="177" t="n">
        <v>0.072568411322216</v>
      </c>
    </row>
    <row r="56" customFormat="false" ht="12.75" hidden="false" customHeight="false" outlineLevel="0" collapsed="false">
      <c r="C56" s="176" t="n">
        <v>38139</v>
      </c>
      <c r="D56" s="177" t="n">
        <v>0.07261993298426</v>
      </c>
    </row>
    <row r="57" customFormat="false" ht="12.75" hidden="false" customHeight="false" outlineLevel="0" collapsed="false">
      <c r="C57" s="176" t="n">
        <v>38169</v>
      </c>
      <c r="D57" s="177" t="n">
        <v>0.072669792658041</v>
      </c>
    </row>
    <row r="58" customFormat="false" ht="12.75" hidden="false" customHeight="false" outlineLevel="0" collapsed="false">
      <c r="C58" s="176" t="n">
        <v>38200</v>
      </c>
      <c r="D58" s="177" t="n">
        <v>0.072721314321811</v>
      </c>
    </row>
    <row r="59" customFormat="false" ht="12.75" hidden="false" customHeight="false" outlineLevel="0" collapsed="false">
      <c r="C59" s="176" t="n">
        <v>38231</v>
      </c>
      <c r="D59" s="177" t="n">
        <v>0.072772835986457</v>
      </c>
    </row>
    <row r="60" customFormat="false" ht="12.75" hidden="false" customHeight="false" outlineLevel="0" collapsed="false">
      <c r="C60" s="176" t="n">
        <v>38261</v>
      </c>
      <c r="D60" s="177" t="n">
        <v>0.072822695662755</v>
      </c>
    </row>
    <row r="61" customFormat="false" ht="12.75" hidden="false" customHeight="false" outlineLevel="0" collapsed="false">
      <c r="C61" s="176" t="n">
        <v>38292</v>
      </c>
      <c r="D61" s="177" t="n">
        <v>0.072874217329126</v>
      </c>
    </row>
    <row r="62" customFormat="false" ht="12.75" hidden="false" customHeight="false" outlineLevel="0" collapsed="false">
      <c r="C62" s="176" t="n">
        <v>38322</v>
      </c>
      <c r="D62" s="177" t="n">
        <v>0.072924077007093</v>
      </c>
    </row>
    <row r="63" customFormat="false" ht="12.75" hidden="false" customHeight="false" outlineLevel="0" collapsed="false">
      <c r="C63" s="176" t="n">
        <v>38353</v>
      </c>
      <c r="D63" s="177" t="n">
        <v>0.072975598675189</v>
      </c>
    </row>
    <row r="64" customFormat="false" ht="12.75" hidden="false" customHeight="false" outlineLevel="0" collapsed="false">
      <c r="C64" s="176" t="n">
        <v>38384</v>
      </c>
      <c r="D64" s="177" t="n">
        <v>0.073027120344161</v>
      </c>
    </row>
    <row r="65" customFormat="false" ht="12.75" hidden="false" customHeight="false" outlineLevel="0" collapsed="false">
      <c r="C65" s="176" t="n">
        <v>38412</v>
      </c>
      <c r="D65" s="177" t="n">
        <v>0.073073656045922</v>
      </c>
    </row>
    <row r="66" customFormat="false" ht="12.75" hidden="false" customHeight="false" outlineLevel="0" collapsed="false">
      <c r="C66" s="176" t="n">
        <v>38443</v>
      </c>
      <c r="D66" s="177" t="n">
        <v>0.073109671243347</v>
      </c>
    </row>
    <row r="67" customFormat="false" ht="12.75" hidden="false" customHeight="false" outlineLevel="0" collapsed="false">
      <c r="C67" s="176" t="n">
        <v>38473</v>
      </c>
      <c r="D67" s="177" t="n">
        <v>0.073133686802917</v>
      </c>
    </row>
    <row r="68" customFormat="false" ht="12.75" hidden="false" customHeight="false" outlineLevel="0" collapsed="false">
      <c r="C68" s="176" t="n">
        <v>38504</v>
      </c>
      <c r="D68" s="177" t="n">
        <v>0.07315850288134</v>
      </c>
    </row>
    <row r="69" customFormat="false" ht="12.75" hidden="false" customHeight="false" outlineLevel="0" collapsed="false">
      <c r="C69" s="176" t="n">
        <v>38534</v>
      </c>
      <c r="D69" s="177" t="n">
        <v>0.073182518441297</v>
      </c>
    </row>
    <row r="70" customFormat="false" ht="12.75" hidden="false" customHeight="false" outlineLevel="0" collapsed="false">
      <c r="C70" s="176" t="n">
        <v>38565</v>
      </c>
      <c r="D70" s="177" t="n">
        <v>0.07320733452012</v>
      </c>
    </row>
    <row r="71" customFormat="false" ht="12.75" hidden="false" customHeight="false" outlineLevel="0" collapsed="false">
      <c r="C71" s="176" t="n">
        <v>38596</v>
      </c>
      <c r="D71" s="177" t="n">
        <v>0.073232150599146</v>
      </c>
    </row>
    <row r="72" customFormat="false" ht="12.75" hidden="false" customHeight="false" outlineLevel="0" collapsed="false">
      <c r="C72" s="176" t="n">
        <v>38626</v>
      </c>
      <c r="D72" s="177" t="n">
        <v>0.073256166159687</v>
      </c>
    </row>
    <row r="73" customFormat="false" ht="12.75" hidden="false" customHeight="false" outlineLevel="0" collapsed="false">
      <c r="C73" s="176" t="n">
        <v>38657</v>
      </c>
      <c r="D73" s="177" t="n">
        <v>0.073280982239113</v>
      </c>
    </row>
    <row r="74" customFormat="false" ht="12.75" hidden="false" customHeight="false" outlineLevel="0" collapsed="false">
      <c r="C74" s="176" t="n">
        <v>38687</v>
      </c>
      <c r="D74" s="177" t="n">
        <v>0.073304997800042</v>
      </c>
    </row>
    <row r="75" customFormat="false" ht="12.75" hidden="false" customHeight="false" outlineLevel="0" collapsed="false">
      <c r="C75" s="176" t="n">
        <v>38718</v>
      </c>
      <c r="D75" s="177" t="n">
        <v>0.073329813879868</v>
      </c>
    </row>
    <row r="76" customFormat="false" ht="12.75" hidden="false" customHeight="false" outlineLevel="0" collapsed="false">
      <c r="C76" s="176" t="n">
        <v>38749</v>
      </c>
      <c r="D76" s="177" t="n">
        <v>0.073354629959897</v>
      </c>
    </row>
    <row r="77" customFormat="false" ht="12.75" hidden="false" customHeight="false" outlineLevel="0" collapsed="false">
      <c r="C77" s="176" t="n">
        <v>38777</v>
      </c>
      <c r="D77" s="177" t="n">
        <v>0.07337704448397</v>
      </c>
    </row>
    <row r="78" customFormat="false" ht="12.75" hidden="false" customHeight="false" outlineLevel="0" collapsed="false">
      <c r="C78" s="176" t="n">
        <v>38808</v>
      </c>
      <c r="D78" s="177" t="n">
        <v>0.073401860564386</v>
      </c>
    </row>
    <row r="79" customFormat="false" ht="12.75" hidden="false" customHeight="false" outlineLevel="0" collapsed="false">
      <c r="C79" s="176" t="n">
        <v>38838</v>
      </c>
      <c r="D79" s="177" t="n">
        <v>0.073425876126273</v>
      </c>
    </row>
    <row r="80" customFormat="false" ht="12.75" hidden="false" customHeight="false" outlineLevel="0" collapsed="false">
      <c r="C80" s="176" t="n">
        <v>38869</v>
      </c>
      <c r="D80" s="177" t="n">
        <v>0.073450692207089</v>
      </c>
    </row>
    <row r="81" customFormat="false" ht="12.75" hidden="false" customHeight="false" outlineLevel="0" collapsed="false">
      <c r="C81" s="176" t="n">
        <v>38899</v>
      </c>
      <c r="D81" s="177" t="n">
        <v>0.073474707769363</v>
      </c>
    </row>
    <row r="82" customFormat="false" ht="12.75" hidden="false" customHeight="false" outlineLevel="0" collapsed="false">
      <c r="C82" s="176" t="n">
        <v>38930</v>
      </c>
      <c r="D82" s="177" t="n">
        <v>0.07349952385058</v>
      </c>
    </row>
    <row r="83" customFormat="false" ht="12.75" hidden="false" customHeight="false" outlineLevel="0" collapsed="false">
      <c r="C83" s="176" t="n">
        <v>38961</v>
      </c>
      <c r="D83" s="177" t="n">
        <v>0.073524339932</v>
      </c>
    </row>
    <row r="84" customFormat="false" ht="12.75" hidden="false" customHeight="false" outlineLevel="0" collapsed="false">
      <c r="C84" s="176" t="n">
        <v>38991</v>
      </c>
      <c r="D84" s="177" t="n">
        <v>0.073548355494857</v>
      </c>
    </row>
    <row r="85" customFormat="false" ht="12.75" hidden="false" customHeight="false" outlineLevel="0" collapsed="false">
      <c r="C85" s="176" t="n">
        <v>39022</v>
      </c>
      <c r="D85" s="177" t="n">
        <v>0.073573171576677</v>
      </c>
    </row>
    <row r="86" customFormat="false" ht="12.75" hidden="false" customHeight="false" outlineLevel="0" collapsed="false">
      <c r="C86" s="176" t="n">
        <v>39052</v>
      </c>
      <c r="D86" s="177" t="n">
        <v>0.073597187139921</v>
      </c>
    </row>
    <row r="87" customFormat="false" ht="12.75" hidden="false" customHeight="false" outlineLevel="0" collapsed="false">
      <c r="C87" s="176" t="n">
        <v>39083</v>
      </c>
      <c r="D87" s="177" t="n">
        <v>0.073622003222141</v>
      </c>
    </row>
    <row r="88" customFormat="false" ht="12.75" hidden="false" customHeight="false" outlineLevel="0" collapsed="false">
      <c r="C88" s="176" t="n">
        <v>39114</v>
      </c>
      <c r="D88" s="177" t="n">
        <v>0.073646819304564</v>
      </c>
    </row>
    <row r="89" customFormat="false" ht="12.75" hidden="false" customHeight="false" outlineLevel="0" collapsed="false">
      <c r="C89" s="176" t="n">
        <v>39142</v>
      </c>
      <c r="D89" s="177" t="n">
        <v>0.073669233830798</v>
      </c>
    </row>
    <row r="90" customFormat="false" ht="12.75" hidden="false" customHeight="false" outlineLevel="0" collapsed="false">
      <c r="C90" s="176" t="n">
        <v>39173</v>
      </c>
      <c r="D90" s="177" t="n">
        <v>0.073687147347588</v>
      </c>
    </row>
    <row r="91" customFormat="false" ht="12.75" hidden="false" customHeight="false" outlineLevel="0" collapsed="false">
      <c r="C91" s="176" t="n">
        <v>39203</v>
      </c>
      <c r="D91" s="177" t="n">
        <v>0.073700264123229</v>
      </c>
    </row>
    <row r="92" customFormat="false" ht="12.75" hidden="false" customHeight="false" outlineLevel="0" collapsed="false">
      <c r="C92" s="176" t="n">
        <v>39234</v>
      </c>
      <c r="D92" s="177" t="n">
        <v>0.073713818124784</v>
      </c>
    </row>
    <row r="93" customFormat="false" ht="12.75" hidden="false" customHeight="false" outlineLevel="0" collapsed="false">
      <c r="C93" s="176" t="n">
        <v>39264</v>
      </c>
      <c r="D93" s="177" t="n">
        <v>0.07372693490054</v>
      </c>
    </row>
    <row r="94" customFormat="false" ht="12.75" hidden="false" customHeight="false" outlineLevel="0" collapsed="false">
      <c r="C94" s="176" t="n">
        <v>39295</v>
      </c>
      <c r="D94" s="177" t="n">
        <v>0.073740488902215</v>
      </c>
    </row>
    <row r="95" customFormat="false" ht="12.75" hidden="false" customHeight="false" outlineLevel="0" collapsed="false">
      <c r="C95" s="176" t="n">
        <v>39326</v>
      </c>
      <c r="D95" s="177" t="n">
        <v>0.07375404290395</v>
      </c>
    </row>
    <row r="96" customFormat="false" ht="12.75" hidden="false" customHeight="false" outlineLevel="0" collapsed="false">
      <c r="C96" s="176" t="n">
        <v>39356</v>
      </c>
      <c r="D96" s="177" t="n">
        <v>0.07376715967988</v>
      </c>
    </row>
    <row r="97" customFormat="false" ht="12.75" hidden="false" customHeight="false" outlineLevel="0" collapsed="false">
      <c r="C97" s="176" t="n">
        <v>39387</v>
      </c>
      <c r="D97" s="177" t="n">
        <v>0.073780713681734</v>
      </c>
    </row>
    <row r="98" customFormat="false" ht="12.75" hidden="false" customHeight="false" outlineLevel="0" collapsed="false">
      <c r="C98" s="176" t="n">
        <v>39417</v>
      </c>
      <c r="D98" s="177" t="n">
        <v>0.07379383045778</v>
      </c>
    </row>
    <row r="99" customFormat="false" ht="12.75" hidden="false" customHeight="false" outlineLevel="0" collapsed="false">
      <c r="C99" s="176" t="n">
        <v>39448</v>
      </c>
      <c r="D99" s="177" t="n">
        <v>0.073807384459754</v>
      </c>
    </row>
    <row r="100" customFormat="false" ht="12.75" hidden="false" customHeight="false" outlineLevel="0" collapsed="false">
      <c r="C100" s="176" t="n">
        <v>39479</v>
      </c>
      <c r="D100" s="177" t="n">
        <v>0.073820938461788</v>
      </c>
    </row>
    <row r="101" customFormat="false" ht="12.75" hidden="false" customHeight="false" outlineLevel="0" collapsed="false">
      <c r="C101" s="176" t="n">
        <v>39508</v>
      </c>
      <c r="D101" s="177" t="n">
        <v>0.073833618012134</v>
      </c>
    </row>
    <row r="102" customFormat="false" ht="12.75" hidden="false" customHeight="false" outlineLevel="0" collapsed="false">
      <c r="C102" s="176" t="n">
        <v>39539</v>
      </c>
      <c r="D102" s="177" t="n">
        <v>0.073847172014285</v>
      </c>
    </row>
    <row r="103" customFormat="false" ht="12.75" hidden="false" customHeight="false" outlineLevel="0" collapsed="false">
      <c r="C103" s="176" t="n">
        <v>39569</v>
      </c>
      <c r="D103" s="177" t="n">
        <v>0.073860288790619</v>
      </c>
    </row>
    <row r="104" customFormat="false" ht="12.75" hidden="false" customHeight="false" outlineLevel="0" collapsed="false">
      <c r="C104" s="176" t="n">
        <v>39600</v>
      </c>
      <c r="D104" s="177" t="n">
        <v>0.073873842792889</v>
      </c>
    </row>
    <row r="105" customFormat="false" ht="12.75" hidden="false" customHeight="false" outlineLevel="0" collapsed="false">
      <c r="C105" s="176" t="n">
        <v>39630</v>
      </c>
      <c r="D105" s="177" t="n">
        <v>0.073886959569338</v>
      </c>
    </row>
    <row r="106" customFormat="false" ht="12.75" hidden="false" customHeight="false" outlineLevel="0" collapsed="false">
      <c r="C106" s="176" t="n">
        <v>39661</v>
      </c>
      <c r="D106" s="177" t="n">
        <v>0.073900513571729</v>
      </c>
    </row>
    <row r="107" customFormat="false" ht="12.75" hidden="false" customHeight="false" outlineLevel="0" collapsed="false">
      <c r="C107" s="176" t="n">
        <v>39692</v>
      </c>
      <c r="D107" s="177" t="n">
        <v>0.07391406757418</v>
      </c>
    </row>
    <row r="108" customFormat="false" ht="12.75" hidden="false" customHeight="false" outlineLevel="0" collapsed="false">
      <c r="C108" s="176" t="n">
        <v>39722</v>
      </c>
      <c r="D108" s="177" t="n">
        <v>0.073927184350803</v>
      </c>
    </row>
    <row r="109" customFormat="false" ht="12.75" hidden="false" customHeight="false" outlineLevel="0" collapsed="false">
      <c r="C109" s="176" t="n">
        <v>39753</v>
      </c>
      <c r="D109" s="177" t="n">
        <v>0.073940738353373</v>
      </c>
    </row>
    <row r="110" customFormat="false" ht="12.75" hidden="false" customHeight="false" outlineLevel="0" collapsed="false">
      <c r="C110" s="176" t="n">
        <v>39783</v>
      </c>
      <c r="D110" s="177" t="n">
        <v>0.073953855130112</v>
      </c>
    </row>
    <row r="111" customFormat="false" ht="12.75" hidden="false" customHeight="false" outlineLevel="0" collapsed="false">
      <c r="C111" s="176" t="n">
        <v>39814</v>
      </c>
      <c r="D111" s="177" t="n">
        <v>0.073967409132802</v>
      </c>
    </row>
    <row r="112" customFormat="false" ht="12.75" hidden="false" customHeight="false" outlineLevel="0" collapsed="false">
      <c r="C112" s="176" t="n">
        <v>39845</v>
      </c>
      <c r="D112" s="177" t="n">
        <v>0.073980963135552</v>
      </c>
    </row>
    <row r="113" customFormat="false" ht="12.75" hidden="false" customHeight="false" outlineLevel="0" collapsed="false">
      <c r="C113" s="176" t="n">
        <v>39873</v>
      </c>
      <c r="D113" s="177" t="n">
        <v>0.073993205460669</v>
      </c>
    </row>
    <row r="114" customFormat="false" ht="12.75" hidden="false" customHeight="false" outlineLevel="0" collapsed="false">
      <c r="C114" s="176" t="n">
        <v>39904</v>
      </c>
      <c r="D114" s="177" t="n">
        <v>0.074006759463534</v>
      </c>
    </row>
    <row r="115" customFormat="false" ht="12.75" hidden="false" customHeight="false" outlineLevel="0" collapsed="false">
      <c r="C115" s="176" t="n">
        <v>39934</v>
      </c>
      <c r="D115" s="177" t="n">
        <v>0.074019876240559</v>
      </c>
    </row>
    <row r="116" customFormat="false" ht="12.75" hidden="false" customHeight="false" outlineLevel="0" collapsed="false">
      <c r="C116" s="176" t="n">
        <v>39965</v>
      </c>
      <c r="D116" s="177" t="n">
        <v>0.074033430243543</v>
      </c>
    </row>
    <row r="117" customFormat="false" ht="12.75" hidden="false" customHeight="false" outlineLevel="0" collapsed="false">
      <c r="C117" s="176" t="n">
        <v>39995</v>
      </c>
      <c r="D117" s="177" t="n">
        <v>0.074046547020683</v>
      </c>
    </row>
    <row r="118" customFormat="false" ht="12.75" hidden="false" customHeight="false" outlineLevel="0" collapsed="false">
      <c r="C118" s="176" t="n">
        <v>40026</v>
      </c>
      <c r="D118" s="177" t="n">
        <v>0.074060101023787</v>
      </c>
    </row>
    <row r="119" customFormat="false" ht="12.75" hidden="false" customHeight="false" outlineLevel="0" collapsed="false">
      <c r="C119" s="176" t="n">
        <v>40057</v>
      </c>
      <c r="D119" s="177" t="n">
        <v>0.074073655026952</v>
      </c>
    </row>
    <row r="120" customFormat="false" ht="12.75" hidden="false" customHeight="false" outlineLevel="0" collapsed="false">
      <c r="C120" s="176" t="n">
        <v>40087</v>
      </c>
      <c r="D120" s="177" t="n">
        <v>0.074086771804266</v>
      </c>
    </row>
    <row r="121" customFormat="false" ht="12.75" hidden="false" customHeight="false" outlineLevel="0" collapsed="false">
      <c r="C121" s="176" t="n">
        <v>40118</v>
      </c>
      <c r="D121" s="177" t="n">
        <v>0.074100325807551</v>
      </c>
    </row>
    <row r="122" customFormat="false" ht="12.75" hidden="false" customHeight="false" outlineLevel="0" collapsed="false">
      <c r="C122" s="176" t="n">
        <v>40148</v>
      </c>
      <c r="D122" s="177" t="n">
        <v>0.07411344258498</v>
      </c>
    </row>
    <row r="123" customFormat="false" ht="12.75" hidden="false" customHeight="false" outlineLevel="0" collapsed="false">
      <c r="C123" s="176" t="n">
        <v>40179</v>
      </c>
      <c r="D123" s="177" t="n">
        <v>0.074126996588383</v>
      </c>
    </row>
    <row r="124" customFormat="false" ht="12.75" hidden="false" customHeight="false" outlineLevel="0" collapsed="false">
      <c r="C124" s="176" t="n">
        <v>40210</v>
      </c>
      <c r="D124" s="177" t="n">
        <v>0.074140550591847</v>
      </c>
    </row>
    <row r="125" customFormat="false" ht="12.75" hidden="false" customHeight="false" outlineLevel="0" collapsed="false">
      <c r="C125" s="176" t="n">
        <v>40238</v>
      </c>
      <c r="D125" s="177" t="n">
        <v>0.074152792917609</v>
      </c>
    </row>
    <row r="126" customFormat="false" ht="12.75" hidden="false" customHeight="false" outlineLevel="0" collapsed="false">
      <c r="C126" s="176" t="n">
        <v>40269</v>
      </c>
      <c r="D126" s="177" t="n">
        <v>0.074157092617595</v>
      </c>
    </row>
    <row r="127" customFormat="false" ht="12.75" hidden="false" customHeight="false" outlineLevel="0" collapsed="false">
      <c r="C127" s="176" t="n">
        <v>40299</v>
      </c>
      <c r="D127" s="177" t="n">
        <v>0.074153878271281</v>
      </c>
    </row>
    <row r="128" customFormat="false" ht="12.75" hidden="false" customHeight="false" outlineLevel="0" collapsed="false">
      <c r="C128" s="176" t="n">
        <v>40330</v>
      </c>
      <c r="D128" s="177" t="n">
        <v>0.074150556780094</v>
      </c>
    </row>
    <row r="129" customFormat="false" ht="12.75" hidden="false" customHeight="false" outlineLevel="0" collapsed="false">
      <c r="C129" s="176" t="n">
        <v>40360</v>
      </c>
      <c r="D129" s="177" t="n">
        <v>0.074147342433787</v>
      </c>
    </row>
    <row r="130" customFormat="false" ht="12.75" hidden="false" customHeight="false" outlineLevel="0" collapsed="false">
      <c r="C130" s="176" t="n">
        <v>40391</v>
      </c>
      <c r="D130" s="177" t="n">
        <v>0.074144020942607</v>
      </c>
    </row>
    <row r="131" customFormat="false" ht="12.75" hidden="false" customHeight="false" outlineLevel="0" collapsed="false">
      <c r="C131" s="176" t="n">
        <v>40422</v>
      </c>
      <c r="D131" s="177" t="n">
        <v>0.07414069945143</v>
      </c>
    </row>
    <row r="132" customFormat="false" ht="12.75" hidden="false" customHeight="false" outlineLevel="0" collapsed="false">
      <c r="C132" s="176" t="n">
        <v>40452</v>
      </c>
      <c r="D132" s="177" t="n">
        <v>0.074137485105134</v>
      </c>
    </row>
    <row r="133" customFormat="false" ht="12.75" hidden="false" customHeight="false" outlineLevel="0" collapsed="false">
      <c r="C133" s="176" t="n">
        <v>40483</v>
      </c>
      <c r="D133" s="177" t="n">
        <v>0.074134163613965</v>
      </c>
    </row>
    <row r="134" customFormat="false" ht="12.75" hidden="false" customHeight="false" outlineLevel="0" collapsed="false">
      <c r="C134" s="176" t="n">
        <v>40513</v>
      </c>
      <c r="D134" s="177" t="n">
        <v>0.074130949267675</v>
      </c>
    </row>
    <row r="135" customFormat="false" ht="12.75" hidden="false" customHeight="false" outlineLevel="0" collapsed="false">
      <c r="C135" s="176" t="n">
        <v>40544</v>
      </c>
      <c r="D135" s="177" t="n">
        <v>0.074127627776513</v>
      </c>
    </row>
    <row r="136" customFormat="false" ht="12.75" hidden="false" customHeight="false" outlineLevel="0" collapsed="false">
      <c r="C136" s="176" t="n">
        <v>40575</v>
      </c>
      <c r="D136" s="177" t="n">
        <v>0.074124306285354</v>
      </c>
    </row>
    <row r="137" customFormat="false" ht="12.75" hidden="false" customHeight="false" outlineLevel="0" collapsed="false">
      <c r="C137" s="176" t="n">
        <v>40603</v>
      </c>
      <c r="D137" s="177" t="n">
        <v>0.074121306228827</v>
      </c>
    </row>
    <row r="138" customFormat="false" ht="12.75" hidden="false" customHeight="false" outlineLevel="0" collapsed="false">
      <c r="C138" s="176" t="n">
        <v>40634</v>
      </c>
      <c r="D138" s="177" t="n">
        <v>0.074117984737676</v>
      </c>
    </row>
    <row r="139" customFormat="false" ht="12.75" hidden="false" customHeight="false" outlineLevel="0" collapsed="false">
      <c r="C139" s="176" t="n">
        <v>40664</v>
      </c>
      <c r="D139" s="177" t="n">
        <v>0.074114770391403</v>
      </c>
    </row>
    <row r="140" customFormat="false" ht="12.75" hidden="false" customHeight="false" outlineLevel="0" collapsed="false">
      <c r="C140" s="176" t="n">
        <v>40695</v>
      </c>
      <c r="D140" s="177" t="n">
        <v>0.074111448900259</v>
      </c>
    </row>
    <row r="141" customFormat="false" ht="12.75" hidden="false" customHeight="false" outlineLevel="0" collapsed="false">
      <c r="C141" s="176" t="n">
        <v>40725</v>
      </c>
      <c r="D141" s="177" t="n">
        <v>0.074108234554</v>
      </c>
    </row>
    <row r="142" customFormat="false" ht="12.75" hidden="false" customHeight="false" outlineLevel="0" collapsed="false">
      <c r="C142" s="176" t="n">
        <v>40756</v>
      </c>
      <c r="D142" s="177" t="n">
        <v>0.074104913062856</v>
      </c>
    </row>
    <row r="143" customFormat="false" ht="12.75" hidden="false" customHeight="false" outlineLevel="0" collapsed="false">
      <c r="C143" s="176" t="n">
        <v>40787</v>
      </c>
      <c r="D143" s="177" t="n">
        <v>0.074101591571722</v>
      </c>
    </row>
    <row r="144" customFormat="false" ht="12.75" hidden="false" customHeight="false" outlineLevel="0" collapsed="false">
      <c r="C144" s="176" t="n">
        <v>40817</v>
      </c>
      <c r="D144" s="177" t="n">
        <v>0.074098377225467</v>
      </c>
    </row>
    <row r="145" customFormat="false" ht="12.75" hidden="false" customHeight="false" outlineLevel="0" collapsed="false">
      <c r="C145" s="176" t="n">
        <v>40848</v>
      </c>
      <c r="D145" s="177" t="n">
        <v>0.074095055734341</v>
      </c>
    </row>
    <row r="146" customFormat="false" ht="12.75" hidden="false" customHeight="false" outlineLevel="0" collapsed="false">
      <c r="C146" s="176" t="n">
        <v>40878</v>
      </c>
      <c r="D146" s="177" t="n">
        <v>0.074091841388093</v>
      </c>
    </row>
    <row r="147" customFormat="false" ht="12.75" hidden="false" customHeight="false" outlineLevel="0" collapsed="false">
      <c r="C147" s="176" t="n">
        <v>40909</v>
      </c>
      <c r="D147" s="177" t="n">
        <v>0.074088519896974</v>
      </c>
    </row>
    <row r="148" customFormat="false" ht="12.75" hidden="false" customHeight="false" outlineLevel="0" collapsed="false">
      <c r="C148" s="176" t="n">
        <v>40940</v>
      </c>
      <c r="D148" s="177" t="n">
        <v>0.074085198405858</v>
      </c>
    </row>
    <row r="149" customFormat="false" ht="12.75" hidden="false" customHeight="false" outlineLevel="0" collapsed="false">
      <c r="C149" s="176" t="n">
        <v>40969</v>
      </c>
      <c r="D149" s="177" t="n">
        <v>0.074082091204495</v>
      </c>
    </row>
    <row r="150" customFormat="false" ht="12.75" hidden="false" customHeight="false" outlineLevel="0" collapsed="false">
      <c r="C150" s="176" t="n">
        <v>41000</v>
      </c>
      <c r="D150" s="177" t="n">
        <v>0.074078769713386</v>
      </c>
    </row>
    <row r="151" customFormat="false" ht="12.75" hidden="false" customHeight="false" outlineLevel="0" collapsed="false">
      <c r="C151" s="176" t="n">
        <v>41030</v>
      </c>
      <c r="D151" s="177" t="n">
        <v>0.074075555367155</v>
      </c>
    </row>
    <row r="152" customFormat="false" ht="12.75" hidden="false" customHeight="false" outlineLevel="0" collapsed="false">
      <c r="C152" s="176" t="n">
        <v>41061</v>
      </c>
      <c r="D152" s="177" t="n">
        <v>0.074072233876054</v>
      </c>
    </row>
    <row r="153" customFormat="false" ht="12.75" hidden="false" customHeight="false" outlineLevel="0" collapsed="false">
      <c r="C153" s="176" t="n">
        <v>41091</v>
      </c>
      <c r="D153" s="177" t="n">
        <v>0.07406901952983</v>
      </c>
    </row>
    <row r="154" customFormat="false" ht="12.75" hidden="false" customHeight="false" outlineLevel="0" collapsed="false">
      <c r="C154" s="176" t="n">
        <v>41122</v>
      </c>
      <c r="D154" s="177" t="n">
        <v>0.074065698038736</v>
      </c>
    </row>
    <row r="155" customFormat="false" ht="12.75" hidden="false" customHeight="false" outlineLevel="0" collapsed="false">
      <c r="C155" s="176" t="n">
        <v>41153</v>
      </c>
      <c r="D155" s="177" t="n">
        <v>0.074062376547645</v>
      </c>
    </row>
    <row r="156" customFormat="false" ht="12.75" hidden="false" customHeight="false" outlineLevel="0" collapsed="false">
      <c r="C156" s="176" t="n">
        <v>41183</v>
      </c>
      <c r="D156" s="177" t="n">
        <v>0.074059162201432</v>
      </c>
    </row>
    <row r="157" customFormat="false" ht="12.75" hidden="false" customHeight="false" outlineLevel="0" collapsed="false">
      <c r="C157" s="176" t="n">
        <v>41214</v>
      </c>
      <c r="D157" s="177" t="n">
        <v>0.074055840710348</v>
      </c>
    </row>
    <row r="158" customFormat="false" ht="12.75" hidden="false" customHeight="false" outlineLevel="0" collapsed="false">
      <c r="C158" s="176" t="n">
        <v>41244</v>
      </c>
      <c r="D158" s="177" t="n">
        <v>0.074052626364142</v>
      </c>
    </row>
    <row r="159" customFormat="false" ht="12.75" hidden="false" customHeight="false" outlineLevel="0" collapsed="false">
      <c r="C159" s="176" t="n">
        <v>41275</v>
      </c>
      <c r="D159" s="177" t="n">
        <v>0.074049304873065</v>
      </c>
    </row>
    <row r="160" customFormat="false" ht="12.75" hidden="false" customHeight="false" outlineLevel="0" collapsed="false">
      <c r="C160" s="176" t="n">
        <v>41306</v>
      </c>
      <c r="D160" s="177" t="n">
        <v>0.074045983382</v>
      </c>
    </row>
    <row r="161" customFormat="false" ht="12.75" hidden="false" customHeight="false" outlineLevel="0" collapsed="false">
      <c r="C161" s="176" t="n">
        <v>41334</v>
      </c>
      <c r="D161" s="177" t="n">
        <v>0.074042983325543</v>
      </c>
    </row>
    <row r="162" customFormat="false" ht="12.75" hidden="false" customHeight="false" outlineLevel="0" collapsed="false">
      <c r="C162" s="176" t="n">
        <v>41365</v>
      </c>
      <c r="D162" s="177" t="n">
        <v>0.074039661834477</v>
      </c>
    </row>
    <row r="163" customFormat="false" ht="12.75" hidden="false" customHeight="false" outlineLevel="0" collapsed="false">
      <c r="C163" s="176" t="n">
        <v>41395</v>
      </c>
      <c r="D163" s="177" t="n">
        <v>0.074036447488288</v>
      </c>
    </row>
    <row r="164" customFormat="false" ht="12.75" hidden="false" customHeight="false" outlineLevel="0" collapsed="false">
      <c r="C164" s="176" t="n">
        <v>41426</v>
      </c>
      <c r="D164" s="177" t="n">
        <v>0.074033125997229</v>
      </c>
    </row>
    <row r="165" customFormat="false" ht="12.75" hidden="false" customHeight="false" outlineLevel="0" collapsed="false">
      <c r="C165" s="176" t="n">
        <v>41456</v>
      </c>
      <c r="D165" s="177" t="n">
        <v>0.074029911651047</v>
      </c>
    </row>
    <row r="166" customFormat="false" ht="12.75" hidden="false" customHeight="false" outlineLevel="0" collapsed="false">
      <c r="C166" s="176" t="n">
        <v>41487</v>
      </c>
      <c r="D166" s="177" t="n">
        <v>0.07402659016</v>
      </c>
    </row>
    <row r="167" customFormat="false" ht="12.75" hidden="false" customHeight="false" outlineLevel="0" collapsed="false">
      <c r="C167" s="176" t="n">
        <v>41518</v>
      </c>
      <c r="D167" s="177" t="n">
        <v>0.074023268668947</v>
      </c>
    </row>
    <row r="168" customFormat="false" ht="12.75" hidden="false" customHeight="false" outlineLevel="0" collapsed="false">
      <c r="C168" s="176" t="n">
        <v>41548</v>
      </c>
      <c r="D168" s="177" t="n">
        <v>0.074020054322776</v>
      </c>
    </row>
    <row r="169" customFormat="false" ht="12.75" hidden="false" customHeight="false" outlineLevel="0" collapsed="false">
      <c r="C169" s="176" t="n">
        <v>41579</v>
      </c>
      <c r="D169" s="177" t="n">
        <v>0.074016732831735</v>
      </c>
    </row>
    <row r="170" customFormat="false" ht="12.75" hidden="false" customHeight="false" outlineLevel="0" collapsed="false">
      <c r="C170" s="176" t="n">
        <v>41609</v>
      </c>
      <c r="D170" s="177" t="n">
        <v>0.07401351848557</v>
      </c>
    </row>
    <row r="171" customFormat="false" ht="12.75" hidden="false" customHeight="false" outlineLevel="0" collapsed="false">
      <c r="C171" s="176" t="n">
        <v>41640</v>
      </c>
      <c r="D171" s="177" t="n">
        <v>0.074010196994536</v>
      </c>
    </row>
    <row r="172" customFormat="false" ht="12.75" hidden="false" customHeight="false" outlineLevel="0" collapsed="false">
      <c r="C172" s="176" t="n">
        <v>41671</v>
      </c>
      <c r="D172" s="177" t="n">
        <v>0.074006875503507</v>
      </c>
    </row>
    <row r="173" customFormat="false" ht="12.75" hidden="false" customHeight="false" outlineLevel="0" collapsed="false">
      <c r="C173" s="176" t="n">
        <v>41699</v>
      </c>
      <c r="D173" s="177" t="n">
        <v>0.074003875447096</v>
      </c>
    </row>
    <row r="174" customFormat="false" ht="12.75" hidden="false" customHeight="false" outlineLevel="0" collapsed="false">
      <c r="C174" s="176" t="n">
        <v>41730</v>
      </c>
      <c r="D174" s="177" t="n">
        <v>0.074000553956073</v>
      </c>
    </row>
    <row r="175" customFormat="false" ht="12.75" hidden="false" customHeight="false" outlineLevel="0" collapsed="false">
      <c r="C175" s="176" t="n">
        <v>41760</v>
      </c>
      <c r="D175" s="177" t="n">
        <v>0.073997339609925</v>
      </c>
    </row>
    <row r="176" customFormat="false" ht="12.75" hidden="false" customHeight="false" outlineLevel="0" collapsed="false">
      <c r="C176" s="176" t="n">
        <v>41791</v>
      </c>
      <c r="D176" s="177" t="n">
        <v>0.073994018118909</v>
      </c>
    </row>
    <row r="177" customFormat="false" ht="12.75" hidden="false" customHeight="false" outlineLevel="0" collapsed="false">
      <c r="C177" s="176" t="n">
        <v>41821</v>
      </c>
      <c r="D177" s="177" t="n">
        <v>0.073990803772768</v>
      </c>
    </row>
    <row r="178" customFormat="false" ht="12.75" hidden="false" customHeight="false" outlineLevel="0" collapsed="false">
      <c r="C178" s="176" t="n">
        <v>41852</v>
      </c>
      <c r="D178" s="177" t="n">
        <v>0.07398748228176</v>
      </c>
    </row>
    <row r="179" customFormat="false" ht="12.75" hidden="false" customHeight="false" outlineLevel="0" collapsed="false">
      <c r="C179" s="176" t="n">
        <v>41883</v>
      </c>
      <c r="D179" s="177" t="n">
        <v>0.073984160790755</v>
      </c>
    </row>
    <row r="180" customFormat="false" ht="12.75" hidden="false" customHeight="false" outlineLevel="0" collapsed="false">
      <c r="C180" s="176" t="n">
        <v>41913</v>
      </c>
      <c r="D180" s="177" t="n">
        <v>0.073980946444625</v>
      </c>
    </row>
    <row r="181" customFormat="false" ht="12.75" hidden="false" customHeight="false" outlineLevel="0" collapsed="false">
      <c r="C181" s="176" t="n">
        <v>41944</v>
      </c>
      <c r="D181" s="177" t="n">
        <v>0.073977624953627</v>
      </c>
    </row>
    <row r="182" customFormat="false" ht="12.75" hidden="false" customHeight="false" outlineLevel="0" collapsed="false">
      <c r="C182" s="176" t="n">
        <v>41974</v>
      </c>
      <c r="D182" s="177" t="n">
        <v>0.073974410607504</v>
      </c>
    </row>
    <row r="183" customFormat="false" ht="12.75" hidden="false" customHeight="false" outlineLevel="0" collapsed="false">
      <c r="C183" s="176" t="n">
        <v>42005</v>
      </c>
      <c r="D183" s="177" t="n">
        <v>0.073971089116513</v>
      </c>
    </row>
    <row r="184" customFormat="false" ht="12.75" hidden="false" customHeight="false" outlineLevel="0" collapsed="false">
      <c r="C184" s="176" t="n">
        <v>42036</v>
      </c>
      <c r="D184" s="177" t="n">
        <v>0.073967767625526</v>
      </c>
    </row>
    <row r="185" customFormat="false" ht="12.75" hidden="false" customHeight="false" outlineLevel="0" collapsed="false">
      <c r="C185" s="176" t="n">
        <v>42064</v>
      </c>
      <c r="D185" s="177" t="n">
        <v>0.073964767569154</v>
      </c>
    </row>
    <row r="186" customFormat="false" ht="12.75" hidden="false" customHeight="false" outlineLevel="0" collapsed="false">
      <c r="C186" s="176" t="n">
        <v>42095</v>
      </c>
      <c r="D186" s="177" t="n">
        <v>0.073961446078174</v>
      </c>
    </row>
    <row r="187" customFormat="false" ht="12.75" hidden="false" customHeight="false" outlineLevel="0" collapsed="false">
      <c r="C187" s="176" t="n">
        <v>42125</v>
      </c>
      <c r="D187" s="177" t="n">
        <v>0.073958231732067</v>
      </c>
    </row>
    <row r="188" customFormat="false" ht="12.75" hidden="false" customHeight="false" outlineLevel="0" collapsed="false">
      <c r="C188" s="176" t="n">
        <v>42156</v>
      </c>
      <c r="D188" s="177" t="n">
        <v>0.073954910241094</v>
      </c>
    </row>
    <row r="189" customFormat="false" ht="12.75" hidden="false" customHeight="false" outlineLevel="0" collapsed="false">
      <c r="C189" s="176" t="n">
        <v>42186</v>
      </c>
      <c r="D189" s="177" t="n">
        <v>0.073951695895</v>
      </c>
    </row>
    <row r="190" customFormat="false" ht="12.75" hidden="false" customHeight="false" outlineLevel="0" collapsed="false">
      <c r="C190" s="176" t="n">
        <v>42217</v>
      </c>
      <c r="D190" s="177" t="n">
        <v>0.073948374404029</v>
      </c>
    </row>
    <row r="191" customFormat="false" ht="12.75" hidden="false" customHeight="false" outlineLevel="0" collapsed="false">
      <c r="C191" s="176" t="n">
        <v>42248</v>
      </c>
      <c r="D191" s="177" t="n">
        <v>0.073945052913067</v>
      </c>
    </row>
    <row r="192" customFormat="false" ht="12.75" hidden="false" customHeight="false" outlineLevel="0" collapsed="false">
      <c r="C192" s="176" t="n">
        <v>42278</v>
      </c>
      <c r="D192" s="177" t="n">
        <v>0.073941838566979</v>
      </c>
    </row>
    <row r="193" customFormat="false" ht="12.75" hidden="false" customHeight="false" outlineLevel="0" collapsed="false">
      <c r="C193" s="176" t="n">
        <v>42309</v>
      </c>
      <c r="D193" s="177" t="n">
        <v>0.073938517076023</v>
      </c>
    </row>
    <row r="194" customFormat="false" ht="12.75" hidden="false" customHeight="false" outlineLevel="0" collapsed="false">
      <c r="C194" s="176" t="n">
        <v>42339</v>
      </c>
      <c r="D194" s="177" t="n">
        <v>0.073935302729942</v>
      </c>
    </row>
    <row r="195" customFormat="false" ht="12.75" hidden="false" customHeight="false" outlineLevel="0" collapsed="false">
      <c r="C195" s="176" t="n">
        <v>42370</v>
      </c>
      <c r="D195" s="177" t="n">
        <v>0.073931981239</v>
      </c>
    </row>
    <row r="196" customFormat="false" ht="12.75" hidden="false" customHeight="false" outlineLevel="0" collapsed="false">
      <c r="C196" s="176" t="n">
        <v>42401</v>
      </c>
      <c r="D196" s="177" t="n">
        <v>0.07392865974805</v>
      </c>
    </row>
    <row r="197" customFormat="false" ht="12.75" hidden="false" customHeight="false" outlineLevel="0" collapsed="false">
      <c r="C197" s="176" t="n">
        <v>42430</v>
      </c>
      <c r="D197" s="177" t="n">
        <v>0.073925552546847</v>
      </c>
    </row>
    <row r="198" customFormat="false" ht="12.75" hidden="false" customHeight="false" outlineLevel="0" collapsed="false">
      <c r="C198" s="176" t="n">
        <v>42461</v>
      </c>
      <c r="D198" s="177" t="n">
        <v>0.07392223105591</v>
      </c>
    </row>
    <row r="199" customFormat="false" ht="12.75" hidden="false" customHeight="false" outlineLevel="0" collapsed="false">
      <c r="C199" s="176" t="n">
        <v>42491</v>
      </c>
      <c r="D199" s="177" t="n">
        <v>0.073919016709846</v>
      </c>
    </row>
    <row r="200" customFormat="false" ht="12.75" hidden="false" customHeight="false" outlineLevel="0" collapsed="false">
      <c r="C200" s="176" t="n">
        <v>42522</v>
      </c>
      <c r="D200" s="177" t="n">
        <v>0.073915695218915</v>
      </c>
    </row>
    <row r="201" customFormat="false" ht="12.75" hidden="false" customHeight="false" outlineLevel="0" collapsed="false">
      <c r="C201" s="176" t="n">
        <v>42552</v>
      </c>
      <c r="D201" s="177" t="n">
        <v>0.073912480872857</v>
      </c>
    </row>
    <row r="202" customFormat="false" ht="12.75" hidden="false" customHeight="false" outlineLevel="0" collapsed="false">
      <c r="C202" s="176" t="n">
        <v>42583</v>
      </c>
      <c r="D202" s="177" t="n">
        <v>0.073909159381935</v>
      </c>
    </row>
    <row r="203" customFormat="false" ht="12.75" hidden="false" customHeight="false" outlineLevel="0" collapsed="false">
      <c r="C203" s="176" t="n">
        <v>42614</v>
      </c>
      <c r="D203" s="177" t="n">
        <v>0.073905837891015</v>
      </c>
    </row>
    <row r="204" customFormat="false" ht="12.75" hidden="false" customHeight="false" outlineLevel="0" collapsed="false">
      <c r="C204" s="176" t="n">
        <v>42644</v>
      </c>
      <c r="D204" s="177" t="n">
        <v>0.073902623544968</v>
      </c>
    </row>
    <row r="205" customFormat="false" ht="12.75" hidden="false" customHeight="false" outlineLevel="0" collapsed="false">
      <c r="C205" s="176" t="n">
        <v>42675</v>
      </c>
      <c r="D205" s="177" t="n">
        <v>0.073899302054056</v>
      </c>
    </row>
    <row r="206" customFormat="false" ht="12.75" hidden="false" customHeight="false" outlineLevel="0" collapsed="false">
      <c r="C206" s="176" t="n">
        <v>42705</v>
      </c>
      <c r="D206" s="177" t="n">
        <v>0.073896087708016</v>
      </c>
    </row>
    <row r="207" customFormat="false" ht="12.75" hidden="false" customHeight="false" outlineLevel="0" collapsed="false">
      <c r="C207" s="176" t="n">
        <v>42736</v>
      </c>
      <c r="D207" s="177" t="n">
        <v>0.073892766217111</v>
      </c>
    </row>
    <row r="208" customFormat="false" ht="12.75" hidden="false" customHeight="false" outlineLevel="0" collapsed="false">
      <c r="C208" s="176" t="n">
        <v>42767</v>
      </c>
      <c r="D208" s="177" t="n">
        <v>0.07388944472621</v>
      </c>
    </row>
    <row r="209" customFormat="false" ht="12.75" hidden="false" customHeight="false" outlineLevel="0" collapsed="false">
      <c r="C209" s="176" t="n">
        <v>42795</v>
      </c>
      <c r="D209" s="177" t="n">
        <v>0.073886444669916</v>
      </c>
    </row>
    <row r="210" customFormat="false" ht="12.75" hidden="false" customHeight="false" outlineLevel="0" collapsed="false">
      <c r="C210" s="176" t="n">
        <v>42826</v>
      </c>
      <c r="D210" s="177" t="n">
        <v>0.073883123179021</v>
      </c>
    </row>
    <row r="211" customFormat="false" ht="12.75" hidden="false" customHeight="false" outlineLevel="0" collapsed="false">
      <c r="C211" s="176" t="n">
        <v>42856</v>
      </c>
      <c r="D211" s="177" t="n">
        <v>0.073879908833</v>
      </c>
    </row>
    <row r="212" customFormat="false" ht="12.75" hidden="false" customHeight="false" outlineLevel="0" collapsed="false">
      <c r="C212" s="176" t="n">
        <v>42887</v>
      </c>
      <c r="D212" s="177" t="n">
        <v>0.073876587342111</v>
      </c>
    </row>
    <row r="213" customFormat="false" ht="12.75" hidden="false" customHeight="false" outlineLevel="0" collapsed="false">
      <c r="C213" s="176" t="n">
        <v>42917</v>
      </c>
      <c r="D213" s="177" t="n">
        <v>0.073873372996095</v>
      </c>
    </row>
    <row r="214" customFormat="false" ht="12.75" hidden="false" customHeight="false" outlineLevel="0" collapsed="false">
      <c r="C214" s="176" t="n">
        <v>42948</v>
      </c>
      <c r="D214" s="177" t="n">
        <v>0.073870051505215</v>
      </c>
    </row>
    <row r="215" customFormat="false" ht="12.75" hidden="false" customHeight="false" outlineLevel="0" collapsed="false">
      <c r="C215" s="176" t="n">
        <v>42979</v>
      </c>
      <c r="D215" s="177" t="n">
        <v>0.073866730014338</v>
      </c>
    </row>
    <row r="216" customFormat="false" ht="12.75" hidden="false" customHeight="false" outlineLevel="0" collapsed="false">
      <c r="C216" s="176" t="n">
        <v>43009</v>
      </c>
      <c r="D216" s="177" t="n">
        <v>0.073863515668333</v>
      </c>
    </row>
    <row r="217" customFormat="false" ht="12.75" hidden="false" customHeight="false" outlineLevel="0" collapsed="false">
      <c r="C217" s="176" t="n">
        <v>43040</v>
      </c>
      <c r="D217" s="177" t="n">
        <v>0.073860194177464</v>
      </c>
    </row>
    <row r="218" customFormat="false" ht="12.75" hidden="false" customHeight="false" outlineLevel="0" collapsed="false">
      <c r="C218" s="176" t="n">
        <v>43070</v>
      </c>
      <c r="D218" s="177" t="n">
        <v>0.073856979831465</v>
      </c>
    </row>
    <row r="219" customFormat="false" ht="12.75" hidden="false" customHeight="false" outlineLevel="0" collapsed="false">
      <c r="C219" s="176" t="n">
        <v>43101</v>
      </c>
      <c r="D219" s="177" t="n">
        <v>0.073853658340603</v>
      </c>
    </row>
    <row r="220" customFormat="false" ht="12.75" hidden="false" customHeight="false" outlineLevel="0" collapsed="false">
      <c r="C220" s="176" t="n">
        <v>43132</v>
      </c>
      <c r="D220" s="177" t="n">
        <v>0.073850336849745</v>
      </c>
    </row>
    <row r="221" customFormat="false" ht="12.75" hidden="false" customHeight="false" outlineLevel="0" collapsed="false">
      <c r="C221" s="176" t="n">
        <v>43160</v>
      </c>
      <c r="D221" s="177" t="n">
        <v>0.073847336793489</v>
      </c>
    </row>
    <row r="222" customFormat="false" ht="12.75" hidden="false" customHeight="false" outlineLevel="0" collapsed="false">
      <c r="C222" s="176" t="n">
        <v>43191</v>
      </c>
      <c r="D222" s="177" t="n">
        <v>0.073844015302638</v>
      </c>
    </row>
    <row r="223" customFormat="false" ht="12.75" hidden="false" customHeight="false" outlineLevel="0" collapsed="false">
      <c r="C223" s="176" t="n">
        <v>43221</v>
      </c>
      <c r="D223" s="177" t="n">
        <v>0.073840800956656</v>
      </c>
    </row>
    <row r="224" customFormat="false" ht="12.75" hidden="false" customHeight="false" outlineLevel="0" collapsed="false">
      <c r="C224" s="176" t="n">
        <v>43252</v>
      </c>
      <c r="D224" s="177" t="n">
        <v>0.073837479465812</v>
      </c>
    </row>
    <row r="225" customFormat="false" ht="12.75" hidden="false" customHeight="false" outlineLevel="0" collapsed="false">
      <c r="C225" s="176" t="n">
        <v>43282</v>
      </c>
      <c r="D225" s="177" t="n">
        <v>0.073834265119837</v>
      </c>
    </row>
    <row r="226" customFormat="false" ht="12.75" hidden="false" customHeight="false" outlineLevel="0" collapsed="false">
      <c r="C226" s="176" t="n">
        <v>43313</v>
      </c>
      <c r="D226" s="177" t="n">
        <v>0.073830943629</v>
      </c>
    </row>
    <row r="227" customFormat="false" ht="12.75" hidden="false" customHeight="false" outlineLevel="0" collapsed="false">
      <c r="C227" s="176" t="n">
        <v>43344</v>
      </c>
      <c r="D227" s="177" t="n">
        <v>0.073827622138166</v>
      </c>
    </row>
    <row r="228" customFormat="false" ht="12.75" hidden="false" customHeight="false" outlineLevel="0" collapsed="false">
      <c r="C228" s="176" t="n">
        <v>43374</v>
      </c>
      <c r="D228" s="177" t="n">
        <v>0.073824407792202</v>
      </c>
    </row>
    <row r="229" customFormat="false" ht="12.75" hidden="false" customHeight="false" outlineLevel="0" collapsed="false">
      <c r="C229" s="176" t="n">
        <v>43405</v>
      </c>
      <c r="D229" s="177" t="n">
        <v>0.073821086301376</v>
      </c>
    </row>
    <row r="230" customFormat="false" ht="12.75" hidden="false" customHeight="false" outlineLevel="0" collapsed="false">
      <c r="C230" s="176" t="n">
        <v>43435</v>
      </c>
      <c r="D230" s="177" t="n">
        <v>0.073817871955419</v>
      </c>
    </row>
    <row r="231" customFormat="false" ht="12.75" hidden="false" customHeight="false" outlineLevel="0" collapsed="false">
      <c r="C231" s="176" t="n">
        <v>43466</v>
      </c>
      <c r="D231" s="177" t="n">
        <v>0.0738145504646</v>
      </c>
    </row>
    <row r="232" customFormat="false" ht="12.75" hidden="false" customHeight="false" outlineLevel="0" collapsed="false">
      <c r="C232" s="176" t="n">
        <v>43497</v>
      </c>
      <c r="D232" s="177" t="n">
        <v>0.073811228973784</v>
      </c>
    </row>
    <row r="233" customFormat="false" ht="12.75" hidden="false" customHeight="false" outlineLevel="0" collapsed="false">
      <c r="C233" s="176" t="n">
        <v>43525</v>
      </c>
      <c r="D233" s="177" t="n">
        <v>0.073808228917567</v>
      </c>
    </row>
    <row r="234" customFormat="false" ht="12.75" hidden="false" customHeight="false" outlineLevel="0" collapsed="false">
      <c r="C234" s="176" t="n">
        <v>43556</v>
      </c>
      <c r="D234" s="177" t="n">
        <v>0.073804907426759</v>
      </c>
    </row>
    <row r="235" customFormat="false" ht="12.75" hidden="false" customHeight="false" outlineLevel="0" collapsed="false">
      <c r="C235" s="176" t="n">
        <v>43586</v>
      </c>
      <c r="D235" s="177" t="n">
        <v>0.073801693080819</v>
      </c>
    </row>
    <row r="236" customFormat="false" ht="12.75" hidden="false" customHeight="false" outlineLevel="0" collapsed="false">
      <c r="C236" s="176" t="n">
        <v>43617</v>
      </c>
      <c r="D236" s="177" t="n">
        <v>0.073798371590017</v>
      </c>
    </row>
    <row r="237" customFormat="false" ht="12.75" hidden="false" customHeight="false" outlineLevel="0" collapsed="false">
      <c r="C237" s="176" t="n">
        <v>43647</v>
      </c>
      <c r="D237" s="177" t="n">
        <v>0.073795157244084</v>
      </c>
    </row>
    <row r="238" customFormat="false" ht="12.75" hidden="false" customHeight="false" outlineLevel="0" collapsed="false">
      <c r="C238" s="176" t="n">
        <v>43678</v>
      </c>
      <c r="D238" s="177" t="n">
        <v>0.07379183575329</v>
      </c>
    </row>
    <row r="239" customFormat="false" ht="12.75" hidden="false" customHeight="false" outlineLevel="0" collapsed="false">
      <c r="C239" s="176" t="n">
        <v>43709</v>
      </c>
      <c r="D239" s="177" t="n">
        <v>0.073788514262499</v>
      </c>
    </row>
    <row r="240" customFormat="false" ht="12.75" hidden="false" customHeight="false" outlineLevel="0" collapsed="false">
      <c r="C240" s="176" t="n">
        <v>43739</v>
      </c>
      <c r="D240" s="177" t="n">
        <v>0.073785299916576</v>
      </c>
    </row>
    <row r="241" customFormat="false" ht="12.75" hidden="false" customHeight="false" outlineLevel="0" collapsed="false">
      <c r="C241" s="176" t="n">
        <v>43770</v>
      </c>
      <c r="D241" s="177" t="n">
        <v>0.073781978425793</v>
      </c>
    </row>
    <row r="242" customFormat="false" ht="12.75" hidden="false" customHeight="false" outlineLevel="0" collapsed="false">
      <c r="C242" s="176" t="n">
        <v>43800</v>
      </c>
      <c r="D242" s="177" t="n">
        <v>0.073778764079877</v>
      </c>
    </row>
    <row r="243" customFormat="false" ht="12.75" hidden="false" customHeight="false" outlineLevel="0" collapsed="false">
      <c r="C243" s="176" t="n">
        <v>43831</v>
      </c>
      <c r="D243" s="177" t="n">
        <v>0.073775442589101</v>
      </c>
    </row>
    <row r="244" customFormat="false" ht="12.75" hidden="false" customHeight="false" outlineLevel="0" collapsed="false">
      <c r="C244" s="176" t="n">
        <v>43862</v>
      </c>
      <c r="D244" s="177" t="n">
        <v>0.073772121098329</v>
      </c>
    </row>
    <row r="245" customFormat="false" ht="12.75" hidden="false" customHeight="false" outlineLevel="0" collapsed="false">
      <c r="C245" s="176" t="n">
        <v>43891</v>
      </c>
      <c r="D245" s="177" t="n">
        <v>0.073769013897287</v>
      </c>
    </row>
    <row r="246" customFormat="false" ht="12.75" hidden="false" customHeight="false" outlineLevel="0" collapsed="false">
      <c r="C246" s="176" t="n">
        <v>43922</v>
      </c>
      <c r="D246" s="177" t="n">
        <v>0.073761862433957</v>
      </c>
    </row>
    <row r="247" customFormat="false" ht="12.75" hidden="false" customHeight="false" outlineLevel="0" collapsed="false">
      <c r="C247" s="176" t="n">
        <v>43952</v>
      </c>
      <c r="D247" s="177" t="n">
        <v>0.073752600762978</v>
      </c>
    </row>
    <row r="248" customFormat="false" ht="12.75" hidden="false" customHeight="false" outlineLevel="0" collapsed="false">
      <c r="C248" s="176" t="n">
        <v>43983</v>
      </c>
      <c r="D248" s="177" t="n">
        <v>0.073743030369662</v>
      </c>
    </row>
    <row r="249" customFormat="false" ht="12.75" hidden="false" customHeight="false" outlineLevel="0" collapsed="false">
      <c r="C249" s="176" t="n">
        <v>44013</v>
      </c>
      <c r="D249" s="177" t="n">
        <v>0.07373376869874</v>
      </c>
    </row>
    <row r="250" customFormat="false" ht="12.75" hidden="false" customHeight="false" outlineLevel="0" collapsed="false">
      <c r="C250" s="176" t="n">
        <v>44044</v>
      </c>
      <c r="D250" s="177" t="n">
        <v>0.073724198305484</v>
      </c>
    </row>
    <row r="251" customFormat="false" ht="12.75" hidden="false" customHeight="false" outlineLevel="0" collapsed="false">
      <c r="C251" s="176" t="n">
        <v>44075</v>
      </c>
      <c r="D251" s="177" t="n">
        <v>0.073714627912259</v>
      </c>
    </row>
    <row r="252" customFormat="false" ht="12.75" hidden="false" customHeight="false" outlineLevel="0" collapsed="false">
      <c r="C252" s="176" t="n">
        <v>44105</v>
      </c>
      <c r="D252" s="177" t="n">
        <v>0.073705366241424</v>
      </c>
    </row>
    <row r="253" customFormat="false" ht="12.75" hidden="false" customHeight="false" outlineLevel="0" collapsed="false">
      <c r="C253" s="176" t="n">
        <v>44136</v>
      </c>
      <c r="D253" s="177" t="n">
        <v>0.073695795848258</v>
      </c>
    </row>
    <row r="254" customFormat="false" ht="12.75" hidden="false" customHeight="false" outlineLevel="0" collapsed="false">
      <c r="C254" s="176" t="n">
        <v>44166</v>
      </c>
      <c r="D254" s="177" t="n">
        <v>0.07368653417748</v>
      </c>
    </row>
    <row r="255" customFormat="false" ht="12.75" hidden="false" customHeight="false" outlineLevel="0" collapsed="false">
      <c r="C255" s="176" t="n">
        <v>44197</v>
      </c>
      <c r="D255" s="177" t="n">
        <v>0.073676963784373</v>
      </c>
    </row>
    <row r="256" customFormat="false" ht="12.75" hidden="false" customHeight="false" outlineLevel="0" collapsed="false">
      <c r="C256" s="176" t="n">
        <v>44228</v>
      </c>
      <c r="D256" s="177" t="n">
        <v>0.073667393391297</v>
      </c>
    </row>
    <row r="257" customFormat="false" ht="12.75" hidden="false" customHeight="false" outlineLevel="0" collapsed="false">
      <c r="C257" s="176" t="n">
        <v>44256</v>
      </c>
      <c r="D257" s="177" t="n">
        <v>0.073658749165318</v>
      </c>
    </row>
    <row r="258" customFormat="false" ht="12.75" hidden="false" customHeight="false" outlineLevel="0" collapsed="false">
      <c r="C258" s="176" t="n">
        <v>44287</v>
      </c>
      <c r="D258" s="177" t="n">
        <v>0.073649178772299</v>
      </c>
    </row>
    <row r="259" customFormat="false" ht="12.75" hidden="false" customHeight="false" outlineLevel="0" collapsed="false">
      <c r="C259" s="176" t="n">
        <v>44317</v>
      </c>
      <c r="D259" s="177" t="n">
        <v>0.073639917101664</v>
      </c>
    </row>
    <row r="260" customFormat="false" ht="12.75" hidden="false" customHeight="false" outlineLevel="0" collapsed="false">
      <c r="C260" s="176" t="n">
        <v>44348</v>
      </c>
      <c r="D260" s="177" t="n">
        <v>0.073630346708705</v>
      </c>
    </row>
    <row r="261" customFormat="false" ht="12.75" hidden="false" customHeight="false" outlineLevel="0" collapsed="false">
      <c r="C261" s="176" t="n">
        <v>44378</v>
      </c>
      <c r="D261" s="177" t="n">
        <v>0.073621085038128</v>
      </c>
    </row>
    <row r="262" customFormat="false" ht="12.75" hidden="false" customHeight="false" outlineLevel="0" collapsed="false">
      <c r="C262" s="176" t="n">
        <v>44409</v>
      </c>
      <c r="D262" s="177" t="n">
        <v>0.073611514645227</v>
      </c>
    </row>
    <row r="263" customFormat="false" ht="12.75" hidden="false" customHeight="false" outlineLevel="0" collapsed="false">
      <c r="C263" s="176" t="n">
        <v>44440</v>
      </c>
      <c r="D263" s="177" t="n">
        <v>0.073601944252358</v>
      </c>
    </row>
    <row r="264" customFormat="false" ht="12.75" hidden="false" customHeight="false" outlineLevel="0" collapsed="false">
      <c r="C264" s="176" t="n">
        <v>44470</v>
      </c>
      <c r="D264" s="177" t="n">
        <v>0.073592682581867</v>
      </c>
    </row>
    <row r="265" customFormat="false" ht="12.75" hidden="false" customHeight="false" outlineLevel="0" collapsed="false">
      <c r="C265" s="176" t="n">
        <v>44501</v>
      </c>
      <c r="D265" s="177" t="n">
        <v>0.073583112189057</v>
      </c>
    </row>
    <row r="266" customFormat="false" ht="12.75" hidden="false" customHeight="false" outlineLevel="0" collapsed="false">
      <c r="C266" s="176" t="n">
        <v>44531</v>
      </c>
      <c r="D266" s="177" t="n">
        <v>0.073573850518624</v>
      </c>
    </row>
    <row r="267" customFormat="false" ht="12.75" hidden="false" customHeight="false" outlineLevel="0" collapsed="false">
      <c r="C267" s="176" t="n">
        <v>44562</v>
      </c>
      <c r="D267" s="177" t="n">
        <v>0.073564280125873</v>
      </c>
    </row>
    <row r="268" customFormat="false" ht="12.75" hidden="false" customHeight="false" outlineLevel="0" collapsed="false">
      <c r="C268" s="176" t="n">
        <v>44593</v>
      </c>
      <c r="D268" s="177" t="n">
        <v>0.073554709733153</v>
      </c>
    </row>
    <row r="269" customFormat="false" ht="12.75" hidden="false" customHeight="false" outlineLevel="0" collapsed="false">
      <c r="C269" s="176" t="n">
        <v>44621</v>
      </c>
      <c r="D269" s="177" t="n">
        <v>0.073546065507496</v>
      </c>
    </row>
    <row r="270" customFormat="false" ht="12.75" hidden="false" customHeight="false" outlineLevel="0" collapsed="false">
      <c r="C270" s="176" t="n">
        <v>44652</v>
      </c>
      <c r="D270" s="177" t="n">
        <v>0.073536495114833</v>
      </c>
    </row>
    <row r="271" customFormat="false" ht="12.75" hidden="false" customHeight="false" outlineLevel="0" collapsed="false">
      <c r="C271" s="176" t="n">
        <v>44682</v>
      </c>
      <c r="D271" s="177" t="n">
        <v>0.073527233444542</v>
      </c>
    </row>
    <row r="272" customFormat="false" ht="12.75" hidden="false" customHeight="false" outlineLevel="0" collapsed="false">
      <c r="C272" s="176" t="n">
        <v>44713</v>
      </c>
      <c r="D272" s="177" t="n">
        <v>0.073517663051939</v>
      </c>
    </row>
    <row r="273" customFormat="false" ht="12.75" hidden="false" customHeight="false" outlineLevel="0" collapsed="false">
      <c r="C273" s="176" t="n">
        <v>44743</v>
      </c>
      <c r="D273" s="177" t="n">
        <v>0.073508401381706</v>
      </c>
    </row>
    <row r="274" customFormat="false" ht="12.75" hidden="false" customHeight="false" outlineLevel="0" collapsed="false">
      <c r="C274" s="176" t="n">
        <v>44774</v>
      </c>
      <c r="D274" s="177" t="n">
        <v>0.073498830989162</v>
      </c>
    </row>
    <row r="275" customFormat="false" ht="12.75" hidden="false" customHeight="false" outlineLevel="0" collapsed="false">
      <c r="C275" s="176" t="n">
        <v>44805</v>
      </c>
      <c r="D275" s="177" t="n">
        <v>0.073489260596648</v>
      </c>
    </row>
    <row r="276" customFormat="false" ht="12.75" hidden="false" customHeight="false" outlineLevel="0" collapsed="false">
      <c r="C276" s="176" t="n">
        <v>44835</v>
      </c>
      <c r="D276" s="177" t="n">
        <v>0.073479998926502</v>
      </c>
    </row>
    <row r="277" customFormat="false" ht="12.75" hidden="false" customHeight="false" outlineLevel="0" collapsed="false">
      <c r="C277" s="176" t="n">
        <v>44866</v>
      </c>
      <c r="D277" s="177" t="n">
        <v>0.073470428534048</v>
      </c>
    </row>
    <row r="278" customFormat="false" ht="12.75" hidden="false" customHeight="false" outlineLevel="0" collapsed="false">
      <c r="C278" s="176" t="n">
        <v>44896</v>
      </c>
      <c r="D278" s="177" t="n">
        <v>0.073461166863959</v>
      </c>
    </row>
    <row r="279" customFormat="false" ht="12.75" hidden="false" customHeight="false" outlineLevel="0" collapsed="false">
      <c r="C279" s="176" t="n">
        <v>44927</v>
      </c>
      <c r="D279" s="177" t="n">
        <v>0.073451596471564</v>
      </c>
    </row>
    <row r="280" customFormat="false" ht="12.75" hidden="false" customHeight="false" outlineLevel="0" collapsed="false">
      <c r="C280" s="176" t="n">
        <v>44958</v>
      </c>
      <c r="D280" s="177" t="n">
        <v>0.0734420260792</v>
      </c>
    </row>
    <row r="281" customFormat="false" ht="12.75" hidden="false" customHeight="false" outlineLevel="0" collapsed="false">
      <c r="C281" s="176" t="n">
        <v>44986</v>
      </c>
      <c r="D281" s="177" t="n">
        <v>0.073433381853864</v>
      </c>
    </row>
    <row r="282" customFormat="false" ht="12.75" hidden="false" customHeight="false" outlineLevel="0" collapsed="false">
      <c r="C282" s="176" t="n">
        <v>45017</v>
      </c>
      <c r="D282" s="177" t="n">
        <v>0.073423811461557</v>
      </c>
    </row>
    <row r="283" customFormat="false" ht="12.75" hidden="false" customHeight="false" outlineLevel="0" collapsed="false">
      <c r="C283" s="176" t="n">
        <v>45047</v>
      </c>
      <c r="D283" s="177" t="n">
        <v>0.073414549791611</v>
      </c>
    </row>
    <row r="284" customFormat="false" ht="12.75" hidden="false" customHeight="false" outlineLevel="0" collapsed="false">
      <c r="C284" s="176" t="n">
        <v>45078</v>
      </c>
      <c r="D284" s="177" t="n">
        <v>0.073404979399364</v>
      </c>
    </row>
    <row r="285" customFormat="false" ht="12.75" hidden="false" customHeight="false" outlineLevel="0" collapsed="false">
      <c r="C285" s="176" t="n">
        <v>45108</v>
      </c>
      <c r="D285" s="177" t="n">
        <v>0.073395717729476</v>
      </c>
    </row>
    <row r="286" customFormat="false" ht="12.75" hidden="false" customHeight="false" outlineLevel="0" collapsed="false">
      <c r="C286" s="176" t="n">
        <v>45139</v>
      </c>
      <c r="D286" s="177" t="n">
        <v>0.073386147337287</v>
      </c>
    </row>
    <row r="287" customFormat="false" ht="12.75" hidden="false" customHeight="false" outlineLevel="0" collapsed="false">
      <c r="C287" s="176" t="n">
        <v>45170</v>
      </c>
      <c r="D287" s="177" t="n">
        <v>0.073376576945129</v>
      </c>
    </row>
    <row r="288" customFormat="false" ht="12.75" hidden="false" customHeight="false" outlineLevel="0" collapsed="false">
      <c r="C288" s="176" t="n">
        <v>45200</v>
      </c>
      <c r="D288" s="177" t="n">
        <v>0.073367315275328</v>
      </c>
    </row>
    <row r="289" customFormat="false" ht="12.75" hidden="false" customHeight="false" outlineLevel="0" collapsed="false">
      <c r="C289" s="176" t="n">
        <v>45231</v>
      </c>
      <c r="D289" s="177" t="n">
        <v>0.07335774488323</v>
      </c>
    </row>
    <row r="290" customFormat="false" ht="12.75" hidden="false" customHeight="false" outlineLevel="0" collapsed="false">
      <c r="C290" s="176" t="n">
        <v>45261</v>
      </c>
      <c r="D290" s="177" t="n">
        <v>0.073348483213486</v>
      </c>
    </row>
    <row r="291" customFormat="false" ht="12.75" hidden="false" customHeight="false" outlineLevel="0" collapsed="false">
      <c r="C291" s="176" t="n">
        <v>45292</v>
      </c>
      <c r="D291" s="177" t="n">
        <v>0.073338912821447</v>
      </c>
    </row>
    <row r="292" customFormat="false" ht="12.75" hidden="false" customHeight="false" outlineLevel="0" collapsed="false">
      <c r="C292" s="176" t="n">
        <v>45323</v>
      </c>
      <c r="D292" s="177" t="n">
        <v>0.073329342429438</v>
      </c>
    </row>
    <row r="293" customFormat="false" ht="12.75" hidden="false" customHeight="false" outlineLevel="0" collapsed="false">
      <c r="C293" s="176" t="n">
        <v>45352</v>
      </c>
      <c r="D293" s="177" t="n">
        <v>0.073320389482103</v>
      </c>
    </row>
    <row r="294" customFormat="false" ht="12.75" hidden="false" customHeight="false" outlineLevel="0" collapsed="false">
      <c r="C294" s="176" t="n">
        <v>45383</v>
      </c>
      <c r="D294" s="177" t="n">
        <v>0.073310819090153</v>
      </c>
    </row>
    <row r="295" customFormat="false" ht="12.75" hidden="false" customHeight="false" outlineLevel="0" collapsed="false">
      <c r="C295" s="176" t="n">
        <v>45413</v>
      </c>
      <c r="D295" s="177" t="n">
        <v>0.073301557420552</v>
      </c>
    </row>
    <row r="296" customFormat="false" ht="12.75" hidden="false" customHeight="false" outlineLevel="0" collapsed="false">
      <c r="C296" s="176" t="n">
        <v>45444</v>
      </c>
      <c r="D296" s="177" t="n">
        <v>0.073291987028662</v>
      </c>
    </row>
    <row r="297" customFormat="false" ht="12.75" hidden="false" customHeight="false" outlineLevel="0" collapsed="false">
      <c r="C297" s="176" t="n">
        <v>45474</v>
      </c>
      <c r="D297" s="177" t="n">
        <v>0.073282725359119</v>
      </c>
    </row>
    <row r="298" customFormat="false" ht="12.75" hidden="false" customHeight="false" outlineLevel="0" collapsed="false">
      <c r="C298" s="176" t="n">
        <v>45505</v>
      </c>
      <c r="D298" s="177" t="n">
        <v>0.073273154967288</v>
      </c>
    </row>
    <row r="299" customFormat="false" ht="12.75" hidden="false" customHeight="false" outlineLevel="0" collapsed="false">
      <c r="C299" s="176" t="n">
        <v>45536</v>
      </c>
      <c r="D299" s="177" t="n">
        <v>0.073263584575487</v>
      </c>
    </row>
    <row r="300" customFormat="false" ht="12.75" hidden="false" customHeight="false" outlineLevel="0" collapsed="false">
      <c r="C300" s="176" t="n">
        <v>45566</v>
      </c>
      <c r="D300" s="177" t="n">
        <v>0.073254322906031</v>
      </c>
    </row>
    <row r="301" customFormat="false" ht="12.75" hidden="false" customHeight="false" outlineLevel="0" collapsed="false">
      <c r="C301" s="176" t="n">
        <v>45597</v>
      </c>
      <c r="D301" s="177" t="n">
        <v>0.07324475251429</v>
      </c>
    </row>
    <row r="302" customFormat="false" ht="12.75" hidden="false" customHeight="false" outlineLevel="0" collapsed="false">
      <c r="C302" s="176" t="n">
        <v>45627</v>
      </c>
      <c r="D302" s="177" t="n">
        <v>0.073235490844891</v>
      </c>
    </row>
    <row r="303" customFormat="false" ht="12.75" hidden="false" customHeight="false" outlineLevel="0" collapsed="false">
      <c r="C303" s="176" t="n">
        <v>45658</v>
      </c>
      <c r="D303" s="177" t="n">
        <v>0.07322592045321</v>
      </c>
    </row>
    <row r="304" customFormat="false" ht="12.75" hidden="false" customHeight="false" outlineLevel="0" collapsed="false">
      <c r="C304" s="176" t="n">
        <v>45689</v>
      </c>
      <c r="D304" s="177" t="n">
        <v>0.073216350061558</v>
      </c>
    </row>
    <row r="305" customFormat="false" ht="12.75" hidden="false" customHeight="false" outlineLevel="0" collapsed="false">
      <c r="C305" s="176" t="n">
        <v>45717</v>
      </c>
      <c r="D305" s="177" t="n">
        <v>0.073207705836867</v>
      </c>
    </row>
    <row r="306" customFormat="false" ht="12.75" hidden="false" customHeight="false" outlineLevel="0" collapsed="false">
      <c r="C306" s="176" t="n">
        <v>45748</v>
      </c>
      <c r="D306" s="177" t="n">
        <v>0.073198135445272</v>
      </c>
    </row>
    <row r="307" customFormat="false" ht="12.75" hidden="false" customHeight="false" outlineLevel="0" collapsed="false">
      <c r="C307" s="176" t="n">
        <v>45778</v>
      </c>
      <c r="D307" s="177" t="n">
        <v>0.073188873776017</v>
      </c>
    </row>
    <row r="308" customFormat="false" ht="12.75" hidden="false" customHeight="false" outlineLevel="0" collapsed="false">
      <c r="C308" s="176" t="n">
        <v>45809</v>
      </c>
      <c r="D308" s="177" t="n">
        <v>0.073179303384482</v>
      </c>
    </row>
    <row r="309" customFormat="false" ht="12.75" hidden="false" customHeight="false" outlineLevel="0" collapsed="false">
      <c r="C309" s="176" t="n">
        <v>45839</v>
      </c>
      <c r="D309" s="177" t="n">
        <v>0.073170041715284</v>
      </c>
    </row>
    <row r="310" customFormat="false" ht="12.75" hidden="false" customHeight="false" outlineLevel="0" collapsed="false">
      <c r="C310" s="176" t="n">
        <v>45870</v>
      </c>
      <c r="D310" s="177" t="n">
        <v>0.073160471323809</v>
      </c>
    </row>
    <row r="311" customFormat="false" ht="12.75" hidden="false" customHeight="false" outlineLevel="0" collapsed="false">
      <c r="C311" s="176" t="n">
        <v>45901</v>
      </c>
      <c r="D311" s="177" t="n">
        <v>0.073150900932364</v>
      </c>
    </row>
    <row r="312" customFormat="false" ht="12.75" hidden="false" customHeight="false" outlineLevel="0" collapsed="false">
      <c r="C312" s="176" t="n">
        <v>45931</v>
      </c>
      <c r="D312" s="177" t="n">
        <v>0.073141639263253</v>
      </c>
    </row>
    <row r="313" customFormat="false" ht="12.75" hidden="false" customHeight="false" outlineLevel="0" collapsed="false">
      <c r="C313" s="176" t="n">
        <v>45962</v>
      </c>
      <c r="D313" s="177" t="n">
        <v>0.073132068871868</v>
      </c>
    </row>
    <row r="314" customFormat="false" ht="12.75" hidden="false" customHeight="false" outlineLevel="0" collapsed="false">
      <c r="C314" s="176" t="n">
        <v>45992</v>
      </c>
      <c r="D314" s="177" t="n">
        <v>0.073122807202814</v>
      </c>
    </row>
    <row r="315" customFormat="false" ht="12.75" hidden="false" customHeight="false" outlineLevel="0" collapsed="false">
      <c r="C315" s="176" t="n">
        <v>46023</v>
      </c>
      <c r="D315" s="177" t="n">
        <v>0.073113236811488</v>
      </c>
    </row>
    <row r="316" customFormat="false" ht="12.75" hidden="false" customHeight="false" outlineLevel="0" collapsed="false">
      <c r="C316" s="176" t="n">
        <v>46054</v>
      </c>
      <c r="D316" s="177" t="n">
        <v>0.073103666420193</v>
      </c>
    </row>
    <row r="317" customFormat="false" ht="12.75" hidden="false" customHeight="false" outlineLevel="0" collapsed="false">
      <c r="C317" s="176" t="n">
        <v>46082</v>
      </c>
      <c r="D317" s="177" t="n">
        <v>0.073095022195822</v>
      </c>
    </row>
    <row r="318" customFormat="false" ht="12.75" hidden="false" customHeight="false" outlineLevel="0" collapsed="false">
      <c r="C318" s="176" t="n">
        <v>46113</v>
      </c>
      <c r="D318" s="177" t="n">
        <v>0.073085451804584</v>
      </c>
    </row>
    <row r="319" customFormat="false" ht="12.75" hidden="false" customHeight="false" outlineLevel="0" collapsed="false">
      <c r="C319" s="176" t="n">
        <v>46143</v>
      </c>
      <c r="D319" s="177" t="n">
        <v>0.073076190135673</v>
      </c>
    </row>
    <row r="320" customFormat="false" ht="12.75" hidden="false" customHeight="false" outlineLevel="0" collapsed="false">
      <c r="C320" s="176" t="n">
        <v>46174</v>
      </c>
      <c r="D320" s="177" t="n">
        <v>0.073066619744495</v>
      </c>
    </row>
    <row r="321" customFormat="false" ht="12.75" hidden="false" customHeight="false" outlineLevel="0" collapsed="false">
      <c r="C321" s="176" t="n">
        <v>46204</v>
      </c>
      <c r="D321" s="177" t="n">
        <v>0.073057358075641</v>
      </c>
    </row>
    <row r="322" customFormat="false" ht="12.75" hidden="false" customHeight="false" outlineLevel="0" collapsed="false">
      <c r="C322" s="176" t="n">
        <v>46235</v>
      </c>
      <c r="D322" s="177" t="n">
        <v>0.073047787684522</v>
      </c>
    </row>
    <row r="323" customFormat="false" ht="12.75" hidden="false" customHeight="false" outlineLevel="0" collapsed="false">
      <c r="C323" s="176" t="n">
        <v>46266</v>
      </c>
      <c r="D323" s="177" t="n">
        <v>0.073038217293433</v>
      </c>
    </row>
    <row r="324" customFormat="false" ht="12.75" hidden="false" customHeight="false" outlineLevel="0" collapsed="false">
      <c r="C324" s="176" t="n">
        <v>46296</v>
      </c>
      <c r="D324" s="177" t="n">
        <v>0.073028955624666</v>
      </c>
    </row>
    <row r="325" customFormat="false" ht="12.75" hidden="false" customHeight="false" outlineLevel="0" collapsed="false">
      <c r="C325" s="176" t="n">
        <v>46327</v>
      </c>
      <c r="D325" s="177" t="n">
        <v>0.073019385233637</v>
      </c>
    </row>
    <row r="326" customFormat="false" ht="12.75" hidden="false" customHeight="false" outlineLevel="0" collapsed="false">
      <c r="C326" s="176" t="n">
        <v>46357</v>
      </c>
      <c r="D326" s="177" t="n">
        <v>0.073010123564928</v>
      </c>
    </row>
    <row r="327" customFormat="false" ht="12.75" hidden="false" customHeight="false" outlineLevel="0" collapsed="false">
      <c r="C327" s="176" t="n">
        <v>46388</v>
      </c>
      <c r="D327" s="177" t="n">
        <v>0.073000553173958</v>
      </c>
    </row>
    <row r="328" customFormat="false" ht="12.75" hidden="false" customHeight="false" outlineLevel="0" collapsed="false">
      <c r="C328" s="176" t="n">
        <v>46419</v>
      </c>
      <c r="D328" s="177" t="n">
        <v>0.072990982783018</v>
      </c>
    </row>
    <row r="329" customFormat="false" ht="12.75" hidden="false" customHeight="false" outlineLevel="0" collapsed="false">
      <c r="C329" s="176" t="n">
        <v>46447</v>
      </c>
      <c r="D329" s="177" t="n">
        <v>0.07298233855897</v>
      </c>
    </row>
    <row r="330" customFormat="false" ht="12.75" hidden="false" customHeight="false" outlineLevel="0" collapsed="false">
      <c r="C330" s="176" t="n">
        <v>46478</v>
      </c>
      <c r="D330" s="177" t="n">
        <v>0.072972768168088</v>
      </c>
    </row>
    <row r="331" customFormat="false" ht="12.75" hidden="false" customHeight="false" outlineLevel="0" collapsed="false">
      <c r="C331" s="176" t="n">
        <v>46508</v>
      </c>
      <c r="D331" s="177" t="n">
        <v>0.072963506499522</v>
      </c>
    </row>
    <row r="332" customFormat="false" ht="12.75" hidden="false" customHeight="false" outlineLevel="0" collapsed="false">
      <c r="C332" s="176" t="n">
        <v>46539</v>
      </c>
      <c r="D332" s="177" t="n">
        <v>0.072953936108699</v>
      </c>
    </row>
    <row r="333" customFormat="false" ht="12.75" hidden="false" customHeight="false" outlineLevel="0" collapsed="false">
      <c r="C333" s="176" t="n">
        <v>46569</v>
      </c>
      <c r="D333" s="177" t="n">
        <v>0.07294467444019</v>
      </c>
    </row>
    <row r="334" customFormat="false" ht="12.75" hidden="false" customHeight="false" outlineLevel="0" collapsed="false">
      <c r="C334" s="176" t="n">
        <v>46600</v>
      </c>
      <c r="D334" s="177" t="n">
        <v>0.072935104049427</v>
      </c>
    </row>
    <row r="335" customFormat="false" ht="12.75" hidden="false" customHeight="false" outlineLevel="0" collapsed="false">
      <c r="C335" s="176" t="n">
        <v>46631</v>
      </c>
      <c r="D335" s="177" t="n">
        <v>0.072925533658694</v>
      </c>
    </row>
    <row r="336" customFormat="false" ht="12.75" hidden="false" customHeight="false" outlineLevel="0" collapsed="false">
      <c r="C336" s="176" t="n">
        <v>46661</v>
      </c>
      <c r="D336" s="177" t="n">
        <v>0.072916271990272</v>
      </c>
    </row>
    <row r="337" customFormat="false" ht="12.75" hidden="false" customHeight="false" outlineLevel="0" collapsed="false">
      <c r="C337" s="176" t="n">
        <v>46692</v>
      </c>
      <c r="D337" s="177" t="n">
        <v>0.072906701599599</v>
      </c>
    </row>
    <row r="338" customFormat="false" ht="12.75" hidden="false" customHeight="false" outlineLevel="0" collapsed="false">
      <c r="C338" s="176" t="n">
        <v>46722</v>
      </c>
      <c r="D338" s="177" t="n">
        <v>0.072897439931234</v>
      </c>
    </row>
    <row r="339" customFormat="false" ht="12.75" hidden="false" customHeight="false" outlineLevel="0" collapsed="false">
      <c r="C339" s="176" t="n">
        <v>46753</v>
      </c>
      <c r="D339" s="177" t="n">
        <v>0.072887869540621</v>
      </c>
    </row>
    <row r="340" customFormat="false" ht="12.75" hidden="false" customHeight="false" outlineLevel="0" collapsed="false">
      <c r="C340" s="176" t="n">
        <v>46784</v>
      </c>
      <c r="D340" s="177" t="n">
        <v>0.072878299150037</v>
      </c>
      <c r="G340" s="178"/>
      <c r="H340" s="179"/>
    </row>
    <row r="341" customFormat="false" ht="12.75" hidden="false" customHeight="false" outlineLevel="0" collapsed="false">
      <c r="C341" s="176" t="n">
        <v>46813</v>
      </c>
      <c r="D341" s="177" t="n">
        <v>0.072869346204035</v>
      </c>
      <c r="G341" s="178"/>
      <c r="H341" s="179"/>
    </row>
    <row r="342" customFormat="false" ht="12.75" hidden="false" customHeight="false" outlineLevel="0" collapsed="false">
      <c r="C342" s="176" t="n">
        <v>46844</v>
      </c>
      <c r="D342" s="177" t="n">
        <v>0.07285977581351</v>
      </c>
      <c r="G342" s="178"/>
      <c r="H342" s="179"/>
    </row>
    <row r="343" customFormat="false" ht="12.75" hidden="false" customHeight="false" outlineLevel="0" collapsed="false">
      <c r="C343" s="176" t="n">
        <v>46874</v>
      </c>
      <c r="D343" s="177" t="n">
        <v>0.072850514145289</v>
      </c>
      <c r="G343" s="178"/>
      <c r="H343" s="179"/>
    </row>
    <row r="344" customFormat="false" ht="12.75" hidden="false" customHeight="false" outlineLevel="0" collapsed="false">
      <c r="C344" s="176" t="n">
        <v>46905</v>
      </c>
      <c r="D344" s="177" t="n">
        <v>0.072840943754824</v>
      </c>
      <c r="G344" s="178"/>
      <c r="H344" s="179"/>
    </row>
    <row r="345" customFormat="false" ht="12.75" hidden="false" customHeight="false" outlineLevel="0" collapsed="false">
      <c r="C345" s="176" t="n">
        <v>46935</v>
      </c>
      <c r="D345" s="177" t="n">
        <v>0.07283168208666</v>
      </c>
      <c r="G345" s="178"/>
      <c r="H345" s="179"/>
    </row>
    <row r="346" customFormat="false" ht="12.75" hidden="false" customHeight="false" outlineLevel="0" collapsed="false">
      <c r="C346" s="176" t="n">
        <v>46966</v>
      </c>
      <c r="D346" s="177" t="n">
        <v>0.072822111696254</v>
      </c>
      <c r="G346" s="178"/>
      <c r="H346" s="179"/>
    </row>
    <row r="347" customFormat="false" ht="12.75" hidden="false" customHeight="false" outlineLevel="0" collapsed="false">
      <c r="C347" s="176" t="n">
        <v>46997</v>
      </c>
      <c r="D347" s="177" t="n">
        <v>0.072812541305879</v>
      </c>
      <c r="G347" s="178"/>
      <c r="H347" s="179"/>
    </row>
    <row r="348" customFormat="false" ht="12.75" hidden="false" customHeight="false" outlineLevel="0" collapsed="false">
      <c r="C348" s="176" t="n">
        <v>47027</v>
      </c>
      <c r="D348" s="177" t="n">
        <v>0.072803279637802</v>
      </c>
      <c r="G348" s="178"/>
      <c r="H348" s="179"/>
    </row>
    <row r="349" customFormat="false" ht="12.75" hidden="false" customHeight="false" outlineLevel="0" collapsed="false">
      <c r="C349" s="176" t="n">
        <v>47058</v>
      </c>
      <c r="D349" s="177" t="n">
        <v>0.072793709247486</v>
      </c>
      <c r="G349" s="178"/>
      <c r="H349" s="179"/>
    </row>
    <row r="350" customFormat="false" ht="12.75" hidden="false" customHeight="false" outlineLevel="0" collapsed="false">
      <c r="C350" s="176" t="n">
        <v>47088</v>
      </c>
      <c r="D350" s="177" t="n">
        <v>0.072784447579467</v>
      </c>
      <c r="G350" s="178"/>
      <c r="H350" s="179"/>
    </row>
    <row r="351" customFormat="false" ht="12.75" hidden="false" customHeight="false" outlineLevel="0" collapsed="false">
      <c r="C351" s="176" t="n">
        <v>47119</v>
      </c>
      <c r="D351" s="177" t="n">
        <v>0.07277487718921</v>
      </c>
      <c r="G351" s="178"/>
      <c r="H351" s="179"/>
    </row>
    <row r="352" customFormat="false" ht="12.75" hidden="false" customHeight="false" outlineLevel="0" collapsed="false">
      <c r="C352" s="176" t="n">
        <v>47150</v>
      </c>
      <c r="D352" s="177" t="n">
        <v>0.072765306798984</v>
      </c>
      <c r="G352" s="178"/>
      <c r="H352" s="179"/>
    </row>
    <row r="353" customFormat="false" ht="12.75" hidden="false" customHeight="false" outlineLevel="0" collapsed="false">
      <c r="C353" s="176" t="n">
        <v>47178</v>
      </c>
      <c r="D353" s="177" t="n">
        <v>0.07275666257558</v>
      </c>
      <c r="G353" s="178"/>
      <c r="H353" s="179"/>
    </row>
    <row r="354" customFormat="false" ht="12.75" hidden="false" customHeight="false" outlineLevel="0" collapsed="false">
      <c r="C354" s="176" t="n">
        <v>47209</v>
      </c>
      <c r="D354" s="177" t="n">
        <v>0.072747092185411</v>
      </c>
      <c r="G354" s="178"/>
      <c r="H354" s="179"/>
    </row>
    <row r="355" customFormat="false" ht="12.75" hidden="false" customHeight="false" outlineLevel="0" collapsed="false">
      <c r="C355" s="176" t="n">
        <v>47239</v>
      </c>
      <c r="D355" s="177" t="n">
        <v>0.072737830517534</v>
      </c>
      <c r="G355" s="178"/>
      <c r="H355" s="179"/>
    </row>
    <row r="356" customFormat="false" ht="12.75" hidden="false" customHeight="false" outlineLevel="0" collapsed="false">
      <c r="C356" s="176" t="n">
        <v>47270</v>
      </c>
      <c r="D356" s="177" t="n">
        <v>0.072728260127426</v>
      </c>
      <c r="G356" s="178"/>
      <c r="H356" s="179"/>
    </row>
    <row r="357" customFormat="false" ht="12.75" hidden="false" customHeight="false" outlineLevel="0" collapsed="false">
      <c r="C357" s="176" t="n">
        <v>47300</v>
      </c>
      <c r="D357" s="177" t="n">
        <v>0.072718998459607</v>
      </c>
      <c r="G357" s="178"/>
      <c r="H357" s="179"/>
    </row>
    <row r="358" customFormat="false" ht="12.75" hidden="false" customHeight="false" outlineLevel="0" collapsed="false">
      <c r="C358" s="176" t="n">
        <v>47331</v>
      </c>
      <c r="D358" s="177" t="n">
        <v>0.072709428069557</v>
      </c>
      <c r="G358" s="178"/>
      <c r="H358" s="179"/>
    </row>
    <row r="359" customFormat="false" ht="12.75" hidden="false" customHeight="false" outlineLevel="0" collapsed="false">
      <c r="C359" s="176" t="n">
        <v>47362</v>
      </c>
      <c r="D359" s="177" t="n">
        <v>0.072699857679537</v>
      </c>
      <c r="G359" s="178"/>
      <c r="H359" s="179"/>
    </row>
    <row r="360" customFormat="false" ht="12.75" hidden="false" customHeight="false" outlineLevel="0" collapsed="false">
      <c r="C360" s="176" t="n">
        <v>47392</v>
      </c>
      <c r="D360" s="177" t="n">
        <v>0.072690596011805</v>
      </c>
      <c r="G360" s="178"/>
      <c r="H360" s="179"/>
    </row>
    <row r="361" customFormat="false" ht="12.75" hidden="false" customHeight="false" outlineLevel="0" collapsed="false">
      <c r="C361" s="176" t="n">
        <v>47423</v>
      </c>
      <c r="D361" s="177" t="n">
        <v>0.072681025621845</v>
      </c>
      <c r="G361" s="178"/>
      <c r="H361" s="179"/>
    </row>
    <row r="362" customFormat="false" ht="12.75" hidden="false" customHeight="false" outlineLevel="0" collapsed="false">
      <c r="C362" s="176" t="n">
        <v>47453</v>
      </c>
      <c r="D362" s="177" t="n">
        <v>0.072671763954171</v>
      </c>
      <c r="G362" s="178"/>
      <c r="H362" s="179"/>
    </row>
    <row r="363" customFormat="false" ht="12.75" hidden="false" customHeight="false" outlineLevel="0" collapsed="false">
      <c r="C363" s="176" t="n">
        <v>47484</v>
      </c>
      <c r="D363" s="177" t="n">
        <v>0.072662193564271</v>
      </c>
      <c r="G363" s="178"/>
      <c r="H363" s="179"/>
    </row>
    <row r="364" customFormat="false" ht="12.75" hidden="false" customHeight="false" outlineLevel="0" collapsed="false">
      <c r="C364" s="176" t="n">
        <v>47515</v>
      </c>
      <c r="D364" s="177" t="n">
        <v>0.0726526231744</v>
      </c>
      <c r="G364" s="178"/>
      <c r="H364" s="179"/>
    </row>
    <row r="365" customFormat="false" ht="12.75" hidden="false" customHeight="false" outlineLevel="0" collapsed="false">
      <c r="C365" s="176" t="n">
        <v>47543</v>
      </c>
      <c r="D365" s="177" t="n">
        <v>0.072643978951317</v>
      </c>
      <c r="G365" s="178"/>
      <c r="H365" s="179"/>
    </row>
    <row r="366" customFormat="false" ht="12.75" hidden="false" customHeight="false" outlineLevel="0" collapsed="false">
      <c r="G366" s="178"/>
      <c r="H366" s="179"/>
    </row>
    <row r="367" customFormat="false" ht="12.75" hidden="false" customHeight="false" outlineLevel="0" collapsed="false">
      <c r="G367" s="178"/>
      <c r="H367" s="179"/>
    </row>
    <row r="368" customFormat="false" ht="12.75" hidden="false" customHeight="false" outlineLevel="0" collapsed="false">
      <c r="G368" s="178"/>
      <c r="H368" s="179"/>
    </row>
    <row r="369" customFormat="false" ht="12.75" hidden="false" customHeight="false" outlineLevel="0" collapsed="false">
      <c r="G369" s="178"/>
      <c r="H369" s="179"/>
    </row>
    <row r="370" customFormat="false" ht="12.75" hidden="false" customHeight="false" outlineLevel="0" collapsed="false">
      <c r="G370" s="178"/>
      <c r="H370" s="179"/>
    </row>
    <row r="371" customFormat="false" ht="12.75" hidden="false" customHeight="false" outlineLevel="0" collapsed="false">
      <c r="G371" s="178"/>
      <c r="H371" s="179"/>
    </row>
    <row r="372" customFormat="false" ht="12.75" hidden="false" customHeight="false" outlineLevel="0" collapsed="false">
      <c r="G372" s="178"/>
      <c r="H372" s="179"/>
    </row>
    <row r="373" customFormat="false" ht="12.75" hidden="false" customHeight="false" outlineLevel="0" collapsed="false">
      <c r="G373" s="178"/>
      <c r="H373" s="179"/>
    </row>
    <row r="374" customFormat="false" ht="12.75" hidden="false" customHeight="false" outlineLevel="0" collapsed="false">
      <c r="G374" s="178"/>
      <c r="H374" s="179"/>
    </row>
    <row r="375" customFormat="false" ht="12.75" hidden="false" customHeight="false" outlineLevel="0" collapsed="false">
      <c r="G375" s="178"/>
      <c r="H375" s="179"/>
    </row>
    <row r="376" customFormat="false" ht="12.75" hidden="false" customHeight="false" outlineLevel="0" collapsed="false">
      <c r="G376" s="178"/>
      <c r="H376" s="179"/>
    </row>
    <row r="377" customFormat="false" ht="12.75" hidden="false" customHeight="false" outlineLevel="0" collapsed="false">
      <c r="G377" s="178"/>
      <c r="H377" s="179"/>
    </row>
    <row r="378" customFormat="false" ht="12.75" hidden="false" customHeight="false" outlineLevel="0" collapsed="false">
      <c r="G378" s="178"/>
      <c r="H378" s="179"/>
    </row>
    <row r="379" customFormat="false" ht="12.75" hidden="false" customHeight="false" outlineLevel="0" collapsed="false">
      <c r="G379" s="178"/>
      <c r="H379" s="179"/>
    </row>
    <row r="380" customFormat="false" ht="12.75" hidden="false" customHeight="false" outlineLevel="0" collapsed="false">
      <c r="G380" s="178"/>
      <c r="H380" s="179"/>
    </row>
    <row r="381" customFormat="false" ht="12.75" hidden="false" customHeight="false" outlineLevel="0" collapsed="false">
      <c r="G381" s="178"/>
      <c r="H381" s="179"/>
    </row>
    <row r="382" customFormat="false" ht="12.75" hidden="false" customHeight="false" outlineLevel="0" collapsed="false">
      <c r="G382" s="178"/>
      <c r="H382" s="179"/>
    </row>
    <row r="383" customFormat="false" ht="12.75" hidden="false" customHeight="false" outlineLevel="0" collapsed="false">
      <c r="G383" s="178"/>
      <c r="H383" s="179"/>
    </row>
    <row r="384" customFormat="false" ht="12.75" hidden="false" customHeight="false" outlineLevel="0" collapsed="false">
      <c r="G384" s="178"/>
      <c r="H384" s="179"/>
    </row>
    <row r="385" customFormat="false" ht="12.75" hidden="false" customHeight="false" outlineLevel="0" collapsed="false">
      <c r="G385" s="178"/>
      <c r="H385" s="179"/>
    </row>
    <row r="386" customFormat="false" ht="12.75" hidden="false" customHeight="false" outlineLevel="0" collapsed="false">
      <c r="G386" s="178"/>
      <c r="H386" s="179"/>
    </row>
    <row r="387" customFormat="false" ht="12.75" hidden="false" customHeight="false" outlineLevel="0" collapsed="false">
      <c r="G387" s="178"/>
      <c r="H387" s="179"/>
    </row>
    <row r="388" customFormat="false" ht="12.75" hidden="false" customHeight="false" outlineLevel="0" collapsed="false">
      <c r="G388" s="178"/>
      <c r="H388" s="179"/>
    </row>
    <row r="389" customFormat="false" ht="12.75" hidden="false" customHeight="false" outlineLevel="0" collapsed="false">
      <c r="G389" s="178"/>
      <c r="H389" s="179"/>
    </row>
    <row r="390" customFormat="false" ht="12.75" hidden="false" customHeight="false" outlineLevel="0" collapsed="false">
      <c r="G390" s="178"/>
      <c r="H390" s="179"/>
    </row>
    <row r="391" customFormat="false" ht="12.75" hidden="false" customHeight="false" outlineLevel="0" collapsed="false">
      <c r="G391" s="178"/>
      <c r="H391" s="179"/>
    </row>
    <row r="392" customFormat="false" ht="12.75" hidden="false" customHeight="false" outlineLevel="0" collapsed="false">
      <c r="G392" s="178"/>
      <c r="H392" s="179"/>
    </row>
    <row r="393" customFormat="false" ht="12.75" hidden="false" customHeight="false" outlineLevel="0" collapsed="false">
      <c r="G393" s="178"/>
      <c r="H393" s="179"/>
    </row>
    <row r="394" customFormat="false" ht="12.75" hidden="false" customHeight="false" outlineLevel="0" collapsed="false">
      <c r="G394" s="178"/>
      <c r="H394" s="179"/>
    </row>
    <row r="395" customFormat="false" ht="12.75" hidden="false" customHeight="false" outlineLevel="0" collapsed="false">
      <c r="G395" s="178"/>
      <c r="H395" s="179"/>
    </row>
    <row r="396" customFormat="false" ht="12.75" hidden="false" customHeight="false" outlineLevel="0" collapsed="false">
      <c r="G396" s="178"/>
      <c r="H396" s="179"/>
    </row>
    <row r="397" customFormat="false" ht="12.75" hidden="false" customHeight="false" outlineLevel="0" collapsed="false">
      <c r="G397" s="178"/>
      <c r="H397" s="179"/>
    </row>
    <row r="398" customFormat="false" ht="12.75" hidden="false" customHeight="false" outlineLevel="0" collapsed="false">
      <c r="G398" s="178"/>
      <c r="H398" s="179"/>
    </row>
    <row r="399" customFormat="false" ht="12.75" hidden="false" customHeight="false" outlineLevel="0" collapsed="false">
      <c r="G399" s="178"/>
      <c r="H399" s="179"/>
    </row>
    <row r="400" customFormat="false" ht="12.75" hidden="false" customHeight="false" outlineLevel="0" collapsed="false">
      <c r="G400" s="178"/>
      <c r="H400" s="179"/>
    </row>
    <row r="401" customFormat="false" ht="12.75" hidden="false" customHeight="false" outlineLevel="0" collapsed="false">
      <c r="G401" s="178"/>
      <c r="H401" s="179"/>
    </row>
    <row r="402" customFormat="false" ht="12.75" hidden="false" customHeight="false" outlineLevel="0" collapsed="false">
      <c r="G402" s="178"/>
      <c r="H402" s="179"/>
    </row>
    <row r="403" customFormat="false" ht="12.75" hidden="false" customHeight="false" outlineLevel="0" collapsed="false">
      <c r="G403" s="178"/>
      <c r="H403" s="179"/>
    </row>
    <row r="404" customFormat="false" ht="12.75" hidden="false" customHeight="false" outlineLevel="0" collapsed="false">
      <c r="G404" s="178"/>
      <c r="H404" s="179"/>
    </row>
    <row r="405" customFormat="false" ht="12.75" hidden="false" customHeight="false" outlineLevel="0" collapsed="false">
      <c r="G405" s="178"/>
      <c r="H405" s="179"/>
    </row>
    <row r="406" customFormat="false" ht="12.75" hidden="false" customHeight="false" outlineLevel="0" collapsed="false">
      <c r="G406" s="178"/>
      <c r="H406" s="179"/>
    </row>
    <row r="407" customFormat="false" ht="12.75" hidden="false" customHeight="false" outlineLevel="0" collapsed="false">
      <c r="G407" s="178"/>
      <c r="H407" s="179"/>
    </row>
    <row r="408" customFormat="false" ht="12.75" hidden="false" customHeight="false" outlineLevel="0" collapsed="false">
      <c r="G408" s="178"/>
      <c r="H408" s="179"/>
    </row>
    <row r="409" customFormat="false" ht="12.75" hidden="false" customHeight="false" outlineLevel="0" collapsed="false">
      <c r="G409" s="178"/>
      <c r="H409" s="179"/>
    </row>
    <row r="410" customFormat="false" ht="12.75" hidden="false" customHeight="false" outlineLevel="0" collapsed="false">
      <c r="G410" s="178"/>
      <c r="H410" s="179"/>
    </row>
    <row r="411" customFormat="false" ht="12.75" hidden="false" customHeight="false" outlineLevel="0" collapsed="false">
      <c r="G411" s="178"/>
      <c r="H411" s="179"/>
    </row>
    <row r="412" customFormat="false" ht="12.75" hidden="false" customHeight="false" outlineLevel="0" collapsed="false">
      <c r="G412" s="178"/>
      <c r="H412" s="179"/>
    </row>
    <row r="413" customFormat="false" ht="12.75" hidden="false" customHeight="false" outlineLevel="0" collapsed="false">
      <c r="G413" s="178"/>
      <c r="H413" s="179"/>
    </row>
    <row r="414" customFormat="false" ht="12.75" hidden="false" customHeight="false" outlineLevel="0" collapsed="false">
      <c r="G414" s="178"/>
      <c r="H414" s="179"/>
    </row>
    <row r="415" customFormat="false" ht="12.75" hidden="false" customHeight="false" outlineLevel="0" collapsed="false">
      <c r="G415" s="178"/>
      <c r="H415" s="179"/>
    </row>
    <row r="416" customFormat="false" ht="12.75" hidden="false" customHeight="false" outlineLevel="0" collapsed="false">
      <c r="G416" s="178"/>
      <c r="H416" s="179"/>
    </row>
    <row r="417" customFormat="false" ht="12.75" hidden="false" customHeight="false" outlineLevel="0" collapsed="false">
      <c r="G417" s="178"/>
      <c r="H417" s="179"/>
    </row>
    <row r="418" customFormat="false" ht="12.75" hidden="false" customHeight="false" outlineLevel="0" collapsed="false">
      <c r="G418" s="178"/>
      <c r="H418" s="179"/>
    </row>
    <row r="419" customFormat="false" ht="12.75" hidden="false" customHeight="false" outlineLevel="0" collapsed="false">
      <c r="G419" s="178"/>
      <c r="H419" s="179"/>
    </row>
    <row r="420" customFormat="false" ht="12.75" hidden="false" customHeight="false" outlineLevel="0" collapsed="false">
      <c r="G420" s="178"/>
      <c r="H420" s="179"/>
    </row>
    <row r="421" customFormat="false" ht="12.75" hidden="false" customHeight="false" outlineLevel="0" collapsed="false">
      <c r="G421" s="178"/>
      <c r="H421" s="179"/>
    </row>
    <row r="422" customFormat="false" ht="12.75" hidden="false" customHeight="false" outlineLevel="0" collapsed="false">
      <c r="G422" s="178"/>
      <c r="H422" s="179"/>
    </row>
    <row r="423" customFormat="false" ht="12.75" hidden="false" customHeight="false" outlineLevel="0" collapsed="false">
      <c r="G423" s="178"/>
      <c r="H423" s="179"/>
    </row>
    <row r="424" customFormat="false" ht="12.75" hidden="false" customHeight="false" outlineLevel="0" collapsed="false">
      <c r="G424" s="178"/>
      <c r="H424" s="179"/>
    </row>
    <row r="425" customFormat="false" ht="12.75" hidden="false" customHeight="false" outlineLevel="0" collapsed="false">
      <c r="G425" s="178"/>
      <c r="H425" s="179"/>
    </row>
    <row r="426" customFormat="false" ht="12.75" hidden="false" customHeight="false" outlineLevel="0" collapsed="false">
      <c r="G426" s="178"/>
      <c r="H426" s="179"/>
    </row>
    <row r="427" customFormat="false" ht="12.75" hidden="false" customHeight="false" outlineLevel="0" collapsed="false">
      <c r="G427" s="178"/>
      <c r="H427" s="179"/>
    </row>
    <row r="428" customFormat="false" ht="12.75" hidden="false" customHeight="false" outlineLevel="0" collapsed="false">
      <c r="G428" s="178"/>
      <c r="H428" s="179"/>
    </row>
    <row r="429" customFormat="false" ht="12.75" hidden="false" customHeight="false" outlineLevel="0" collapsed="false">
      <c r="G429" s="178"/>
      <c r="H429" s="179"/>
    </row>
    <row r="430" customFormat="false" ht="12.75" hidden="false" customHeight="false" outlineLevel="0" collapsed="false">
      <c r="G430" s="178"/>
      <c r="H430" s="179"/>
    </row>
    <row r="431" customFormat="false" ht="12.75" hidden="false" customHeight="false" outlineLevel="0" collapsed="false">
      <c r="G431" s="178"/>
      <c r="H431" s="179"/>
    </row>
    <row r="432" customFormat="false" ht="12.75" hidden="false" customHeight="false" outlineLevel="0" collapsed="false">
      <c r="G432" s="178"/>
      <c r="H432" s="179"/>
    </row>
    <row r="433" customFormat="false" ht="12.75" hidden="false" customHeight="false" outlineLevel="0" collapsed="false">
      <c r="G433" s="178"/>
      <c r="H433" s="179"/>
    </row>
    <row r="434" customFormat="false" ht="12.75" hidden="false" customHeight="false" outlineLevel="0" collapsed="false">
      <c r="G434" s="178"/>
      <c r="H434" s="179"/>
    </row>
    <row r="435" customFormat="false" ht="12.75" hidden="false" customHeight="false" outlineLevel="0" collapsed="false">
      <c r="G435" s="178"/>
      <c r="H435" s="179"/>
    </row>
    <row r="436" customFormat="false" ht="12.75" hidden="false" customHeight="false" outlineLevel="0" collapsed="false">
      <c r="G436" s="178"/>
      <c r="H436" s="179"/>
    </row>
    <row r="437" customFormat="false" ht="12.75" hidden="false" customHeight="false" outlineLevel="0" collapsed="false">
      <c r="G437" s="178"/>
      <c r="H437" s="179"/>
    </row>
    <row r="438" customFormat="false" ht="12.75" hidden="false" customHeight="false" outlineLevel="0" collapsed="false">
      <c r="G438" s="178"/>
      <c r="H438" s="179"/>
    </row>
    <row r="439" customFormat="false" ht="12.75" hidden="false" customHeight="false" outlineLevel="0" collapsed="false">
      <c r="G439" s="178"/>
      <c r="H439" s="179"/>
    </row>
    <row r="440" customFormat="false" ht="12.75" hidden="false" customHeight="false" outlineLevel="0" collapsed="false">
      <c r="G440" s="178"/>
      <c r="H440" s="179"/>
    </row>
    <row r="441" customFormat="false" ht="12.75" hidden="false" customHeight="false" outlineLevel="0" collapsed="false">
      <c r="G441" s="178"/>
      <c r="H441" s="179"/>
    </row>
    <row r="442" customFormat="false" ht="12.75" hidden="false" customHeight="false" outlineLevel="0" collapsed="false">
      <c r="G442" s="178"/>
      <c r="H442" s="179"/>
    </row>
    <row r="443" customFormat="false" ht="12.75" hidden="false" customHeight="false" outlineLevel="0" collapsed="false">
      <c r="G443" s="178"/>
      <c r="H443" s="179"/>
    </row>
    <row r="444" customFormat="false" ht="12.75" hidden="false" customHeight="false" outlineLevel="0" collapsed="false">
      <c r="G444" s="178"/>
      <c r="H444" s="179"/>
    </row>
    <row r="445" customFormat="false" ht="12.75" hidden="false" customHeight="false" outlineLevel="0" collapsed="false">
      <c r="G445" s="178"/>
      <c r="H445" s="179"/>
    </row>
    <row r="446" customFormat="false" ht="12.75" hidden="false" customHeight="false" outlineLevel="0" collapsed="false">
      <c r="G446" s="178"/>
      <c r="H446" s="179"/>
    </row>
    <row r="447" customFormat="false" ht="12.75" hidden="false" customHeight="false" outlineLevel="0" collapsed="false">
      <c r="G447" s="178"/>
      <c r="H447" s="179"/>
    </row>
    <row r="448" customFormat="false" ht="12.75" hidden="false" customHeight="false" outlineLevel="0" collapsed="false">
      <c r="G448" s="178"/>
      <c r="H448" s="179"/>
    </row>
    <row r="449" customFormat="false" ht="12.75" hidden="false" customHeight="false" outlineLevel="0" collapsed="false">
      <c r="G449" s="178"/>
      <c r="H449" s="179"/>
    </row>
    <row r="450" customFormat="false" ht="12.75" hidden="false" customHeight="false" outlineLevel="0" collapsed="false">
      <c r="G450" s="178"/>
      <c r="H450" s="179"/>
    </row>
    <row r="451" customFormat="false" ht="12.75" hidden="false" customHeight="false" outlineLevel="0" collapsed="false">
      <c r="G451" s="178"/>
      <c r="H451" s="179"/>
    </row>
    <row r="452" customFormat="false" ht="12.75" hidden="false" customHeight="false" outlineLevel="0" collapsed="false">
      <c r="G452" s="178"/>
      <c r="H452" s="179"/>
    </row>
    <row r="453" customFormat="false" ht="12.75" hidden="false" customHeight="false" outlineLevel="0" collapsed="false">
      <c r="G453" s="178"/>
      <c r="H453" s="179"/>
    </row>
    <row r="454" customFormat="false" ht="12.75" hidden="false" customHeight="false" outlineLevel="0" collapsed="false">
      <c r="G454" s="178"/>
      <c r="H454" s="179"/>
    </row>
    <row r="455" customFormat="false" ht="12.75" hidden="false" customHeight="false" outlineLevel="0" collapsed="false">
      <c r="G455" s="178"/>
      <c r="H455" s="179"/>
    </row>
    <row r="456" customFormat="false" ht="12.75" hidden="false" customHeight="false" outlineLevel="0" collapsed="false">
      <c r="G456" s="178"/>
      <c r="H456" s="179"/>
    </row>
    <row r="457" customFormat="false" ht="12.75" hidden="false" customHeight="false" outlineLevel="0" collapsed="false">
      <c r="G457" s="178"/>
      <c r="H457" s="179"/>
    </row>
    <row r="458" customFormat="false" ht="12.75" hidden="false" customHeight="false" outlineLevel="0" collapsed="false">
      <c r="G458" s="178"/>
      <c r="H458" s="179"/>
    </row>
    <row r="459" customFormat="false" ht="12.75" hidden="false" customHeight="false" outlineLevel="0" collapsed="false">
      <c r="G459" s="178"/>
      <c r="H459" s="179"/>
    </row>
    <row r="460" customFormat="false" ht="12.75" hidden="false" customHeight="false" outlineLevel="0" collapsed="false">
      <c r="G460" s="178"/>
      <c r="H460" s="179"/>
    </row>
    <row r="461" customFormat="false" ht="12.75" hidden="false" customHeight="false" outlineLevel="0" collapsed="false">
      <c r="G461" s="178"/>
      <c r="H461" s="179"/>
    </row>
    <row r="462" customFormat="false" ht="12.75" hidden="false" customHeight="false" outlineLevel="0" collapsed="false">
      <c r="G462" s="178"/>
      <c r="H462" s="179"/>
    </row>
    <row r="463" customFormat="false" ht="12.75" hidden="false" customHeight="false" outlineLevel="0" collapsed="false">
      <c r="G463" s="178"/>
      <c r="H463" s="179"/>
    </row>
    <row r="464" customFormat="false" ht="12.75" hidden="false" customHeight="false" outlineLevel="0" collapsed="false">
      <c r="G464" s="178"/>
      <c r="H464" s="179"/>
    </row>
    <row r="465" customFormat="false" ht="12.75" hidden="false" customHeight="false" outlineLevel="0" collapsed="false">
      <c r="G465" s="178"/>
      <c r="H465" s="179"/>
    </row>
    <row r="466" customFormat="false" ht="12.75" hidden="false" customHeight="false" outlineLevel="0" collapsed="false">
      <c r="G466" s="178"/>
      <c r="H466" s="179"/>
    </row>
    <row r="467" customFormat="false" ht="12.75" hidden="false" customHeight="false" outlineLevel="0" collapsed="false">
      <c r="G467" s="178"/>
      <c r="H467" s="179"/>
    </row>
    <row r="468" customFormat="false" ht="12.75" hidden="false" customHeight="false" outlineLevel="0" collapsed="false">
      <c r="G468" s="178"/>
      <c r="H468" s="179"/>
    </row>
    <row r="469" customFormat="false" ht="12.75" hidden="false" customHeight="false" outlineLevel="0" collapsed="false">
      <c r="G469" s="178"/>
      <c r="H469" s="179"/>
    </row>
    <row r="470" customFormat="false" ht="12.75" hidden="false" customHeight="false" outlineLevel="0" collapsed="false">
      <c r="G470" s="178"/>
      <c r="H470" s="179"/>
    </row>
    <row r="471" customFormat="false" ht="12.75" hidden="false" customHeight="false" outlineLevel="0" collapsed="false">
      <c r="G471" s="178"/>
      <c r="H471" s="179"/>
    </row>
    <row r="472" customFormat="false" ht="12.75" hidden="false" customHeight="false" outlineLevel="0" collapsed="false">
      <c r="G472" s="178"/>
      <c r="H472" s="179"/>
    </row>
    <row r="473" customFormat="false" ht="12.75" hidden="false" customHeight="false" outlineLevel="0" collapsed="false">
      <c r="G473" s="178"/>
      <c r="H473" s="179"/>
    </row>
    <row r="474" customFormat="false" ht="12.75" hidden="false" customHeight="false" outlineLevel="0" collapsed="false">
      <c r="G474" s="178"/>
      <c r="H474" s="179"/>
    </row>
    <row r="475" customFormat="false" ht="12.75" hidden="false" customHeight="false" outlineLevel="0" collapsed="false">
      <c r="G475" s="178"/>
      <c r="H475" s="179"/>
    </row>
    <row r="476" customFormat="false" ht="12.75" hidden="false" customHeight="false" outlineLevel="0" collapsed="false">
      <c r="G476" s="178"/>
      <c r="H476" s="179"/>
    </row>
    <row r="477" customFormat="false" ht="12.75" hidden="false" customHeight="false" outlineLevel="0" collapsed="false">
      <c r="G477" s="178"/>
      <c r="H477" s="179"/>
    </row>
    <row r="478" customFormat="false" ht="12.75" hidden="false" customHeight="false" outlineLevel="0" collapsed="false">
      <c r="G478" s="178"/>
      <c r="H478" s="179"/>
    </row>
    <row r="479" customFormat="false" ht="12.75" hidden="false" customHeight="false" outlineLevel="0" collapsed="false">
      <c r="G479" s="178"/>
      <c r="H479" s="179"/>
    </row>
    <row r="480" customFormat="false" ht="12.75" hidden="false" customHeight="false" outlineLevel="0" collapsed="false">
      <c r="G480" s="178"/>
      <c r="H480" s="179"/>
    </row>
    <row r="481" customFormat="false" ht="12.75" hidden="false" customHeight="false" outlineLevel="0" collapsed="false">
      <c r="G481" s="178"/>
      <c r="H481" s="179"/>
    </row>
    <row r="482" customFormat="false" ht="12.75" hidden="false" customHeight="false" outlineLevel="0" collapsed="false">
      <c r="G482" s="178"/>
      <c r="H482" s="179"/>
    </row>
    <row r="483" customFormat="false" ht="12.75" hidden="false" customHeight="false" outlineLevel="0" collapsed="false">
      <c r="G483" s="178"/>
      <c r="H483" s="179"/>
    </row>
    <row r="484" customFormat="false" ht="12.75" hidden="false" customHeight="false" outlineLevel="0" collapsed="false">
      <c r="G484" s="178"/>
      <c r="H484" s="179"/>
    </row>
    <row r="485" customFormat="false" ht="12.75" hidden="false" customHeight="false" outlineLevel="0" collapsed="false">
      <c r="G485" s="178"/>
      <c r="H485" s="179"/>
    </row>
    <row r="486" customFormat="false" ht="12.75" hidden="false" customHeight="false" outlineLevel="0" collapsed="false">
      <c r="G486" s="178"/>
      <c r="H486" s="179"/>
    </row>
    <row r="487" customFormat="false" ht="12.75" hidden="false" customHeight="false" outlineLevel="0" collapsed="false">
      <c r="G487" s="178"/>
      <c r="H487" s="179"/>
    </row>
    <row r="488" customFormat="false" ht="12.75" hidden="false" customHeight="false" outlineLevel="0" collapsed="false">
      <c r="G488" s="178"/>
      <c r="H488" s="179"/>
    </row>
    <row r="489" customFormat="false" ht="12.75" hidden="false" customHeight="false" outlineLevel="0" collapsed="false">
      <c r="G489" s="178"/>
      <c r="H489" s="179"/>
    </row>
    <row r="490" customFormat="false" ht="12.75" hidden="false" customHeight="false" outlineLevel="0" collapsed="false">
      <c r="G490" s="178"/>
      <c r="H490" s="179"/>
    </row>
    <row r="491" customFormat="false" ht="12.75" hidden="false" customHeight="false" outlineLevel="0" collapsed="false">
      <c r="G491" s="178"/>
      <c r="H491" s="179"/>
    </row>
    <row r="492" customFormat="false" ht="12.75" hidden="false" customHeight="false" outlineLevel="0" collapsed="false">
      <c r="G492" s="178"/>
      <c r="H492" s="179"/>
    </row>
    <row r="493" customFormat="false" ht="12.75" hidden="false" customHeight="false" outlineLevel="0" collapsed="false">
      <c r="G493" s="178"/>
      <c r="H493" s="179"/>
    </row>
    <row r="494" customFormat="false" ht="12.75" hidden="false" customHeight="false" outlineLevel="0" collapsed="false">
      <c r="G494" s="178"/>
      <c r="H494" s="179"/>
    </row>
    <row r="495" customFormat="false" ht="12.75" hidden="false" customHeight="false" outlineLevel="0" collapsed="false">
      <c r="G495" s="178"/>
      <c r="H495" s="179"/>
    </row>
    <row r="496" customFormat="false" ht="12.75" hidden="false" customHeight="false" outlineLevel="0" collapsed="false">
      <c r="G496" s="178"/>
      <c r="H496" s="179"/>
    </row>
    <row r="497" customFormat="false" ht="12.75" hidden="false" customHeight="false" outlineLevel="0" collapsed="false">
      <c r="G497" s="178"/>
      <c r="H497" s="179"/>
    </row>
    <row r="498" customFormat="false" ht="12.75" hidden="false" customHeight="false" outlineLevel="0" collapsed="false">
      <c r="G498" s="178"/>
      <c r="H498" s="179"/>
    </row>
    <row r="499" customFormat="false" ht="12.75" hidden="false" customHeight="false" outlineLevel="0" collapsed="false">
      <c r="G499" s="178"/>
      <c r="H499" s="179"/>
    </row>
    <row r="500" customFormat="false" ht="12.75" hidden="false" customHeight="false" outlineLevel="0" collapsed="false">
      <c r="G500" s="178"/>
      <c r="H500" s="179"/>
    </row>
    <row r="501" customFormat="false" ht="12.75" hidden="false" customHeight="false" outlineLevel="0" collapsed="false">
      <c r="G501" s="178"/>
      <c r="H501" s="179"/>
    </row>
    <row r="502" customFormat="false" ht="12.75" hidden="false" customHeight="false" outlineLevel="0" collapsed="false">
      <c r="G502" s="178"/>
      <c r="H502" s="179"/>
    </row>
    <row r="503" customFormat="false" ht="12.75" hidden="false" customHeight="false" outlineLevel="0" collapsed="false">
      <c r="G503" s="178"/>
      <c r="H503" s="179"/>
    </row>
    <row r="504" customFormat="false" ht="12.75" hidden="false" customHeight="false" outlineLevel="0" collapsed="false">
      <c r="G504" s="178"/>
      <c r="H504" s="179"/>
    </row>
    <row r="505" customFormat="false" ht="12.75" hidden="false" customHeight="false" outlineLevel="0" collapsed="false">
      <c r="G505" s="178"/>
      <c r="H505" s="179"/>
    </row>
    <row r="506" customFormat="false" ht="12.75" hidden="false" customHeight="false" outlineLevel="0" collapsed="false">
      <c r="G506" s="178"/>
      <c r="H506" s="179"/>
    </row>
    <row r="507" customFormat="false" ht="12.75" hidden="false" customHeight="false" outlineLevel="0" collapsed="false">
      <c r="G507" s="178"/>
      <c r="H507" s="179"/>
    </row>
    <row r="508" customFormat="false" ht="12.75" hidden="false" customHeight="false" outlineLevel="0" collapsed="false">
      <c r="G508" s="178"/>
      <c r="H508" s="179"/>
    </row>
    <row r="509" customFormat="false" ht="12.75" hidden="false" customHeight="false" outlineLevel="0" collapsed="false">
      <c r="G509" s="178"/>
      <c r="H509" s="179"/>
    </row>
    <row r="510" customFormat="false" ht="12.75" hidden="false" customHeight="false" outlineLevel="0" collapsed="false">
      <c r="G510" s="178"/>
      <c r="H510" s="179"/>
    </row>
    <row r="511" customFormat="false" ht="12.75" hidden="false" customHeight="false" outlineLevel="0" collapsed="false">
      <c r="G511" s="178"/>
      <c r="H511" s="179"/>
    </row>
    <row r="512" customFormat="false" ht="12.75" hidden="false" customHeight="false" outlineLevel="0" collapsed="false">
      <c r="G512" s="178"/>
      <c r="H512" s="179"/>
    </row>
    <row r="513" customFormat="false" ht="12.75" hidden="false" customHeight="false" outlineLevel="0" collapsed="false">
      <c r="G513" s="178"/>
      <c r="H513" s="179"/>
    </row>
    <row r="514" customFormat="false" ht="12.75" hidden="false" customHeight="false" outlineLevel="0" collapsed="false">
      <c r="G514" s="178"/>
      <c r="H514" s="179"/>
    </row>
    <row r="515" customFormat="false" ht="12.75" hidden="false" customHeight="false" outlineLevel="0" collapsed="false">
      <c r="G515" s="178"/>
      <c r="H515" s="179"/>
    </row>
    <row r="516" customFormat="false" ht="12.75" hidden="false" customHeight="false" outlineLevel="0" collapsed="false">
      <c r="G516" s="178"/>
      <c r="H516" s="179"/>
    </row>
    <row r="517" customFormat="false" ht="12.75" hidden="false" customHeight="false" outlineLevel="0" collapsed="false">
      <c r="G517" s="178"/>
      <c r="H517" s="179"/>
    </row>
    <row r="518" customFormat="false" ht="12.75" hidden="false" customHeight="false" outlineLevel="0" collapsed="false">
      <c r="G518" s="178"/>
      <c r="H518" s="179"/>
    </row>
    <row r="519" customFormat="false" ht="12.75" hidden="false" customHeight="false" outlineLevel="0" collapsed="false">
      <c r="G519" s="178"/>
      <c r="H519" s="179"/>
    </row>
    <row r="520" customFormat="false" ht="12.75" hidden="false" customHeight="false" outlineLevel="0" collapsed="false">
      <c r="G520" s="178"/>
      <c r="H520" s="179"/>
    </row>
    <row r="521" customFormat="false" ht="12.75" hidden="false" customHeight="false" outlineLevel="0" collapsed="false">
      <c r="G521" s="178"/>
      <c r="H521" s="179"/>
    </row>
    <row r="522" customFormat="false" ht="12.75" hidden="false" customHeight="false" outlineLevel="0" collapsed="false">
      <c r="G522" s="178"/>
      <c r="H522" s="179"/>
    </row>
    <row r="523" customFormat="false" ht="12.75" hidden="false" customHeight="false" outlineLevel="0" collapsed="false">
      <c r="G523" s="178"/>
      <c r="H523" s="179"/>
    </row>
    <row r="524" customFormat="false" ht="12.75" hidden="false" customHeight="false" outlineLevel="0" collapsed="false">
      <c r="G524" s="178"/>
      <c r="H524" s="179"/>
    </row>
    <row r="525" customFormat="false" ht="12.75" hidden="false" customHeight="false" outlineLevel="0" collapsed="false">
      <c r="G525" s="178"/>
      <c r="H525" s="179"/>
    </row>
    <row r="526" customFormat="false" ht="12.75" hidden="false" customHeight="false" outlineLevel="0" collapsed="false">
      <c r="G526" s="178"/>
      <c r="H526" s="179"/>
    </row>
    <row r="527" customFormat="false" ht="12.75" hidden="false" customHeight="false" outlineLevel="0" collapsed="false">
      <c r="G527" s="178"/>
      <c r="H527" s="179"/>
    </row>
    <row r="528" customFormat="false" ht="12.75" hidden="false" customHeight="false" outlineLevel="0" collapsed="false">
      <c r="G528" s="178"/>
      <c r="H528" s="179"/>
    </row>
    <row r="529" customFormat="false" ht="12.75" hidden="false" customHeight="false" outlineLevel="0" collapsed="false">
      <c r="G529" s="178"/>
      <c r="H529" s="179"/>
    </row>
    <row r="530" customFormat="false" ht="12.75" hidden="false" customHeight="false" outlineLevel="0" collapsed="false">
      <c r="G530" s="178"/>
      <c r="H530" s="179"/>
    </row>
    <row r="531" customFormat="false" ht="12.75" hidden="false" customHeight="false" outlineLevel="0" collapsed="false">
      <c r="G531" s="178"/>
      <c r="H531" s="179"/>
    </row>
    <row r="532" customFormat="false" ht="12.75" hidden="false" customHeight="false" outlineLevel="0" collapsed="false">
      <c r="G532" s="178"/>
      <c r="H532" s="179"/>
    </row>
    <row r="533" customFormat="false" ht="12.75" hidden="false" customHeight="false" outlineLevel="0" collapsed="false">
      <c r="G533" s="178"/>
      <c r="H533" s="179"/>
    </row>
    <row r="534" customFormat="false" ht="12.75" hidden="false" customHeight="false" outlineLevel="0" collapsed="false">
      <c r="G534" s="178"/>
      <c r="H534" s="179"/>
    </row>
    <row r="535" customFormat="false" ht="12.75" hidden="false" customHeight="false" outlineLevel="0" collapsed="false">
      <c r="G535" s="178"/>
      <c r="H535" s="179"/>
    </row>
    <row r="536" customFormat="false" ht="12.75" hidden="false" customHeight="false" outlineLevel="0" collapsed="false">
      <c r="G536" s="178"/>
      <c r="H536" s="179"/>
    </row>
    <row r="537" customFormat="false" ht="12.75" hidden="false" customHeight="false" outlineLevel="0" collapsed="false">
      <c r="G537" s="178"/>
      <c r="H537" s="179"/>
    </row>
    <row r="538" customFormat="false" ht="12.75" hidden="false" customHeight="false" outlineLevel="0" collapsed="false">
      <c r="G538" s="178"/>
      <c r="H538" s="179"/>
    </row>
    <row r="539" customFormat="false" ht="12.75" hidden="false" customHeight="false" outlineLevel="0" collapsed="false">
      <c r="G539" s="178"/>
      <c r="H539" s="179"/>
    </row>
    <row r="540" customFormat="false" ht="12.75" hidden="false" customHeight="false" outlineLevel="0" collapsed="false">
      <c r="G540" s="178"/>
      <c r="H540" s="179"/>
    </row>
    <row r="541" customFormat="false" ht="12.75" hidden="false" customHeight="false" outlineLevel="0" collapsed="false">
      <c r="G541" s="178"/>
      <c r="H541" s="179"/>
    </row>
    <row r="542" customFormat="false" ht="12.75" hidden="false" customHeight="false" outlineLevel="0" collapsed="false">
      <c r="G542" s="178"/>
      <c r="H542" s="179"/>
    </row>
    <row r="543" customFormat="false" ht="12.75" hidden="false" customHeight="false" outlineLevel="0" collapsed="false">
      <c r="G543" s="178"/>
      <c r="H543" s="179"/>
    </row>
    <row r="544" customFormat="false" ht="12.75" hidden="false" customHeight="false" outlineLevel="0" collapsed="false">
      <c r="G544" s="178"/>
      <c r="H544" s="179"/>
    </row>
    <row r="545" customFormat="false" ht="12.75" hidden="false" customHeight="false" outlineLevel="0" collapsed="false">
      <c r="G545" s="178"/>
      <c r="H545" s="179"/>
    </row>
    <row r="546" customFormat="false" ht="12.75" hidden="false" customHeight="false" outlineLevel="0" collapsed="false">
      <c r="G546" s="178"/>
      <c r="H546" s="179"/>
    </row>
    <row r="547" customFormat="false" ht="12.75" hidden="false" customHeight="false" outlineLevel="0" collapsed="false">
      <c r="G547" s="178"/>
      <c r="H547" s="179"/>
    </row>
    <row r="548" customFormat="false" ht="12.75" hidden="false" customHeight="false" outlineLevel="0" collapsed="false">
      <c r="G548" s="178"/>
      <c r="H548" s="179"/>
    </row>
    <row r="549" customFormat="false" ht="12.75" hidden="false" customHeight="false" outlineLevel="0" collapsed="false">
      <c r="G549" s="178"/>
      <c r="H549" s="179"/>
    </row>
    <row r="550" customFormat="false" ht="12.75" hidden="false" customHeight="false" outlineLevel="0" collapsed="false">
      <c r="G550" s="178"/>
      <c r="H550" s="179"/>
    </row>
    <row r="551" customFormat="false" ht="12.75" hidden="false" customHeight="false" outlineLevel="0" collapsed="false">
      <c r="G551" s="178"/>
      <c r="H551" s="179"/>
    </row>
    <row r="552" customFormat="false" ht="12.75" hidden="false" customHeight="false" outlineLevel="0" collapsed="false">
      <c r="G552" s="178"/>
      <c r="H552" s="179"/>
    </row>
    <row r="553" customFormat="false" ht="12.75" hidden="false" customHeight="false" outlineLevel="0" collapsed="false">
      <c r="G553" s="178"/>
      <c r="H553" s="179"/>
    </row>
    <row r="554" customFormat="false" ht="12.75" hidden="false" customHeight="false" outlineLevel="0" collapsed="false">
      <c r="G554" s="178"/>
      <c r="H554" s="179"/>
    </row>
    <row r="555" customFormat="false" ht="12.75" hidden="false" customHeight="false" outlineLevel="0" collapsed="false">
      <c r="G555" s="178"/>
      <c r="H555" s="179"/>
    </row>
    <row r="556" customFormat="false" ht="12.75" hidden="false" customHeight="false" outlineLevel="0" collapsed="false">
      <c r="G556" s="178"/>
      <c r="H556" s="179"/>
    </row>
    <row r="557" customFormat="false" ht="12.75" hidden="false" customHeight="false" outlineLevel="0" collapsed="false">
      <c r="G557" s="178"/>
      <c r="H557" s="179"/>
    </row>
    <row r="558" customFormat="false" ht="12.75" hidden="false" customHeight="false" outlineLevel="0" collapsed="false">
      <c r="G558" s="178"/>
      <c r="H558" s="179"/>
    </row>
    <row r="559" customFormat="false" ht="12.75" hidden="false" customHeight="false" outlineLevel="0" collapsed="false">
      <c r="G559" s="178"/>
      <c r="H559" s="179"/>
    </row>
    <row r="560" customFormat="false" ht="12.75" hidden="false" customHeight="false" outlineLevel="0" collapsed="false">
      <c r="G560" s="178"/>
      <c r="H560" s="179"/>
    </row>
    <row r="561" customFormat="false" ht="12.75" hidden="false" customHeight="false" outlineLevel="0" collapsed="false">
      <c r="G561" s="178"/>
      <c r="H561" s="179"/>
    </row>
    <row r="562" customFormat="false" ht="12.75" hidden="false" customHeight="false" outlineLevel="0" collapsed="false">
      <c r="G562" s="178"/>
      <c r="H562" s="179"/>
    </row>
    <row r="563" customFormat="false" ht="12.75" hidden="false" customHeight="false" outlineLevel="0" collapsed="false">
      <c r="G563" s="178"/>
      <c r="H563" s="179"/>
    </row>
    <row r="564" customFormat="false" ht="12.75" hidden="false" customHeight="false" outlineLevel="0" collapsed="false">
      <c r="G564" s="178"/>
      <c r="H564" s="179"/>
    </row>
    <row r="565" customFormat="false" ht="12.75" hidden="false" customHeight="false" outlineLevel="0" collapsed="false">
      <c r="G565" s="178"/>
      <c r="H565" s="179"/>
    </row>
    <row r="566" customFormat="false" ht="12.75" hidden="false" customHeight="false" outlineLevel="0" collapsed="false">
      <c r="G566" s="178"/>
      <c r="H566" s="179"/>
    </row>
    <row r="567" customFormat="false" ht="12.75" hidden="false" customHeight="false" outlineLevel="0" collapsed="false">
      <c r="G567" s="178"/>
      <c r="H567" s="179"/>
    </row>
    <row r="568" customFormat="false" ht="12.75" hidden="false" customHeight="false" outlineLevel="0" collapsed="false">
      <c r="G568" s="178"/>
      <c r="H568" s="179"/>
    </row>
    <row r="569" customFormat="false" ht="12.75" hidden="false" customHeight="false" outlineLevel="0" collapsed="false">
      <c r="G569" s="178"/>
      <c r="H569" s="179"/>
    </row>
    <row r="570" customFormat="false" ht="12.75" hidden="false" customHeight="false" outlineLevel="0" collapsed="false">
      <c r="G570" s="178"/>
      <c r="H570" s="179"/>
    </row>
    <row r="571" customFormat="false" ht="12.75" hidden="false" customHeight="false" outlineLevel="0" collapsed="false">
      <c r="G571" s="178"/>
      <c r="H571" s="179"/>
    </row>
    <row r="572" customFormat="false" ht="12.75" hidden="false" customHeight="false" outlineLevel="0" collapsed="false">
      <c r="G572" s="178"/>
      <c r="H572" s="179"/>
    </row>
    <row r="573" customFormat="false" ht="12.75" hidden="false" customHeight="false" outlineLevel="0" collapsed="false">
      <c r="G573" s="178"/>
      <c r="H573" s="179"/>
    </row>
    <row r="574" customFormat="false" ht="12.75" hidden="false" customHeight="false" outlineLevel="0" collapsed="false">
      <c r="G574" s="178"/>
      <c r="H574" s="179"/>
    </row>
    <row r="575" customFormat="false" ht="12.75" hidden="false" customHeight="false" outlineLevel="0" collapsed="false">
      <c r="G575" s="178"/>
      <c r="H575" s="179"/>
    </row>
    <row r="576" customFormat="false" ht="12.75" hidden="false" customHeight="false" outlineLevel="0" collapsed="false">
      <c r="G576" s="178"/>
      <c r="H576" s="179"/>
    </row>
    <row r="577" customFormat="false" ht="12.75" hidden="false" customHeight="false" outlineLevel="0" collapsed="false">
      <c r="G577" s="178"/>
      <c r="H577" s="179"/>
    </row>
    <row r="578" customFormat="false" ht="12.75" hidden="false" customHeight="false" outlineLevel="0" collapsed="false">
      <c r="G578" s="178"/>
      <c r="H578" s="179"/>
    </row>
    <row r="579" customFormat="false" ht="12.75" hidden="false" customHeight="false" outlineLevel="0" collapsed="false">
      <c r="G579" s="178"/>
      <c r="H579" s="179"/>
    </row>
    <row r="580" customFormat="false" ht="12.75" hidden="false" customHeight="false" outlineLevel="0" collapsed="false">
      <c r="G580" s="178"/>
      <c r="H580" s="179"/>
    </row>
    <row r="581" customFormat="false" ht="12.75" hidden="false" customHeight="false" outlineLevel="0" collapsed="false">
      <c r="G581" s="178"/>
      <c r="H581" s="179"/>
    </row>
    <row r="582" customFormat="false" ht="12.75" hidden="false" customHeight="false" outlineLevel="0" collapsed="false">
      <c r="G582" s="178"/>
      <c r="H582" s="179"/>
    </row>
    <row r="583" customFormat="false" ht="12.75" hidden="false" customHeight="false" outlineLevel="0" collapsed="false">
      <c r="G583" s="178"/>
      <c r="H583" s="179"/>
    </row>
    <row r="584" customFormat="false" ht="12.75" hidden="false" customHeight="false" outlineLevel="0" collapsed="false">
      <c r="G584" s="178"/>
      <c r="H584" s="179"/>
    </row>
    <row r="585" customFormat="false" ht="12.75" hidden="false" customHeight="false" outlineLevel="0" collapsed="false">
      <c r="G585" s="178"/>
      <c r="H585" s="179"/>
    </row>
    <row r="586" customFormat="false" ht="12.75" hidden="false" customHeight="false" outlineLevel="0" collapsed="false">
      <c r="G586" s="178"/>
      <c r="H586" s="179"/>
    </row>
    <row r="587" customFormat="false" ht="12.75" hidden="false" customHeight="false" outlineLevel="0" collapsed="false">
      <c r="G587" s="178"/>
      <c r="H587" s="179"/>
    </row>
    <row r="588" customFormat="false" ht="12.75" hidden="false" customHeight="false" outlineLevel="0" collapsed="false">
      <c r="G588" s="178"/>
      <c r="H588" s="179"/>
    </row>
    <row r="589" customFormat="false" ht="12.75" hidden="false" customHeight="false" outlineLevel="0" collapsed="false">
      <c r="G589" s="178"/>
      <c r="H589" s="179"/>
    </row>
    <row r="590" customFormat="false" ht="12.75" hidden="false" customHeight="false" outlineLevel="0" collapsed="false">
      <c r="G590" s="178"/>
      <c r="H590" s="179"/>
    </row>
    <row r="591" customFormat="false" ht="12.75" hidden="false" customHeight="false" outlineLevel="0" collapsed="false">
      <c r="G591" s="178"/>
      <c r="H591" s="179"/>
    </row>
    <row r="592" customFormat="false" ht="12.75" hidden="false" customHeight="false" outlineLevel="0" collapsed="false">
      <c r="G592" s="178"/>
      <c r="H592" s="179"/>
    </row>
    <row r="593" customFormat="false" ht="12.75" hidden="false" customHeight="false" outlineLevel="0" collapsed="false">
      <c r="G593" s="178"/>
      <c r="H593" s="179"/>
    </row>
    <row r="594" customFormat="false" ht="12.75" hidden="false" customHeight="false" outlineLevel="0" collapsed="false">
      <c r="G594" s="178"/>
      <c r="H594" s="179"/>
    </row>
    <row r="595" customFormat="false" ht="12.75" hidden="false" customHeight="false" outlineLevel="0" collapsed="false">
      <c r="G595" s="178"/>
      <c r="H595" s="179"/>
    </row>
    <row r="596" customFormat="false" ht="12.75" hidden="false" customHeight="false" outlineLevel="0" collapsed="false">
      <c r="G596" s="178"/>
      <c r="H596" s="179"/>
    </row>
    <row r="597" customFormat="false" ht="12.75" hidden="false" customHeight="false" outlineLevel="0" collapsed="false">
      <c r="G597" s="178"/>
      <c r="H597" s="179"/>
    </row>
    <row r="598" customFormat="false" ht="12.75" hidden="false" customHeight="false" outlineLevel="0" collapsed="false">
      <c r="G598" s="178"/>
      <c r="H598" s="179"/>
    </row>
    <row r="599" customFormat="false" ht="12.75" hidden="false" customHeight="false" outlineLevel="0" collapsed="false">
      <c r="G599" s="178"/>
      <c r="H599" s="179"/>
    </row>
    <row r="600" customFormat="false" ht="12.75" hidden="false" customHeight="false" outlineLevel="0" collapsed="false">
      <c r="G600" s="178"/>
      <c r="H600" s="179"/>
    </row>
    <row r="601" customFormat="false" ht="12.75" hidden="false" customHeight="false" outlineLevel="0" collapsed="false">
      <c r="G601" s="178"/>
      <c r="H601" s="179"/>
    </row>
    <row r="602" customFormat="false" ht="12.75" hidden="false" customHeight="false" outlineLevel="0" collapsed="false">
      <c r="G602" s="178"/>
      <c r="H602" s="179"/>
    </row>
    <row r="603" customFormat="false" ht="12.75" hidden="false" customHeight="false" outlineLevel="0" collapsed="false">
      <c r="G603" s="178"/>
      <c r="H603" s="179"/>
    </row>
    <row r="604" customFormat="false" ht="12.75" hidden="false" customHeight="false" outlineLevel="0" collapsed="false">
      <c r="G604" s="178"/>
      <c r="H604" s="179"/>
    </row>
    <row r="605" customFormat="false" ht="12.75" hidden="false" customHeight="false" outlineLevel="0" collapsed="false">
      <c r="G605" s="178"/>
      <c r="H605" s="179"/>
    </row>
    <row r="606" customFormat="false" ht="12.75" hidden="false" customHeight="false" outlineLevel="0" collapsed="false">
      <c r="G606" s="178"/>
      <c r="H606" s="179"/>
    </row>
    <row r="607" customFormat="false" ht="12.75" hidden="false" customHeight="false" outlineLevel="0" collapsed="false">
      <c r="G607" s="178"/>
      <c r="H607" s="179"/>
    </row>
    <row r="608" customFormat="false" ht="12.75" hidden="false" customHeight="false" outlineLevel="0" collapsed="false">
      <c r="G608" s="178"/>
      <c r="H608" s="179"/>
    </row>
    <row r="609" customFormat="false" ht="12.75" hidden="false" customHeight="false" outlineLevel="0" collapsed="false">
      <c r="G609" s="178"/>
      <c r="H609" s="179"/>
    </row>
    <row r="610" customFormat="false" ht="12.75" hidden="false" customHeight="false" outlineLevel="0" collapsed="false">
      <c r="G610" s="178"/>
      <c r="H610" s="179"/>
    </row>
    <row r="611" customFormat="false" ht="12.75" hidden="false" customHeight="false" outlineLevel="0" collapsed="false">
      <c r="G611" s="178"/>
      <c r="H611" s="179"/>
    </row>
    <row r="612" customFormat="false" ht="12.75" hidden="false" customHeight="false" outlineLevel="0" collapsed="false">
      <c r="G612" s="178"/>
      <c r="H612" s="179"/>
    </row>
    <row r="613" customFormat="false" ht="12.75" hidden="false" customHeight="false" outlineLevel="0" collapsed="false">
      <c r="G613" s="178"/>
      <c r="H613" s="179"/>
    </row>
    <row r="614" customFormat="false" ht="12.75" hidden="false" customHeight="false" outlineLevel="0" collapsed="false">
      <c r="G614" s="178"/>
      <c r="H614" s="179"/>
    </row>
    <row r="615" customFormat="false" ht="12.75" hidden="false" customHeight="false" outlineLevel="0" collapsed="false">
      <c r="G615" s="178"/>
      <c r="H615" s="179"/>
    </row>
    <row r="616" customFormat="false" ht="12.75" hidden="false" customHeight="false" outlineLevel="0" collapsed="false">
      <c r="G616" s="178"/>
      <c r="H616" s="179"/>
    </row>
    <row r="617" customFormat="false" ht="12.75" hidden="false" customHeight="false" outlineLevel="0" collapsed="false">
      <c r="G617" s="178"/>
      <c r="H617" s="179"/>
    </row>
    <row r="618" customFormat="false" ht="12.75" hidden="false" customHeight="false" outlineLevel="0" collapsed="false">
      <c r="G618" s="178"/>
      <c r="H618" s="179"/>
    </row>
    <row r="619" customFormat="false" ht="12.75" hidden="false" customHeight="false" outlineLevel="0" collapsed="false">
      <c r="G619" s="178"/>
      <c r="H619" s="179"/>
    </row>
    <row r="620" customFormat="false" ht="12.75" hidden="false" customHeight="false" outlineLevel="0" collapsed="false">
      <c r="G620" s="178"/>
      <c r="H620" s="179"/>
    </row>
    <row r="621" customFormat="false" ht="12.75" hidden="false" customHeight="false" outlineLevel="0" collapsed="false">
      <c r="G621" s="178"/>
      <c r="H621" s="179"/>
    </row>
    <row r="622" customFormat="false" ht="12.75" hidden="false" customHeight="false" outlineLevel="0" collapsed="false">
      <c r="G622" s="178"/>
      <c r="H622" s="179"/>
    </row>
    <row r="623" customFormat="false" ht="12.75" hidden="false" customHeight="false" outlineLevel="0" collapsed="false">
      <c r="G623" s="178"/>
      <c r="H623" s="179"/>
    </row>
    <row r="624" customFormat="false" ht="12.75" hidden="false" customHeight="false" outlineLevel="0" collapsed="false">
      <c r="G624" s="178"/>
      <c r="H624" s="179"/>
    </row>
    <row r="625" customFormat="false" ht="12.75" hidden="false" customHeight="false" outlineLevel="0" collapsed="false">
      <c r="G625" s="178"/>
      <c r="H625" s="179"/>
    </row>
    <row r="626" customFormat="false" ht="12.75" hidden="false" customHeight="false" outlineLevel="0" collapsed="false">
      <c r="G626" s="178"/>
      <c r="H626" s="179"/>
    </row>
    <row r="627" customFormat="false" ht="12.75" hidden="false" customHeight="false" outlineLevel="0" collapsed="false">
      <c r="G627" s="178"/>
      <c r="H627" s="179"/>
    </row>
    <row r="628" customFormat="false" ht="12.75" hidden="false" customHeight="false" outlineLevel="0" collapsed="false">
      <c r="G628" s="178"/>
      <c r="H628" s="179"/>
    </row>
    <row r="629" customFormat="false" ht="12.75" hidden="false" customHeight="false" outlineLevel="0" collapsed="false">
      <c r="G629" s="178"/>
      <c r="H629" s="179"/>
    </row>
    <row r="630" customFormat="false" ht="12.75" hidden="false" customHeight="false" outlineLevel="0" collapsed="false">
      <c r="G630" s="178"/>
      <c r="H630" s="179"/>
    </row>
    <row r="631" customFormat="false" ht="12.75" hidden="false" customHeight="false" outlineLevel="0" collapsed="false">
      <c r="G631" s="178"/>
      <c r="H631" s="179"/>
    </row>
    <row r="632" customFormat="false" ht="12.75" hidden="false" customHeight="false" outlineLevel="0" collapsed="false">
      <c r="G632" s="178"/>
      <c r="H632" s="179"/>
    </row>
    <row r="633" customFormat="false" ht="12.75" hidden="false" customHeight="false" outlineLevel="0" collapsed="false">
      <c r="G633" s="178"/>
      <c r="H633" s="179"/>
    </row>
    <row r="634" customFormat="false" ht="12.75" hidden="false" customHeight="false" outlineLevel="0" collapsed="false">
      <c r="G634" s="178"/>
      <c r="H634" s="179"/>
    </row>
    <row r="635" customFormat="false" ht="12.75" hidden="false" customHeight="false" outlineLevel="0" collapsed="false">
      <c r="G635" s="178"/>
      <c r="H635" s="179"/>
    </row>
    <row r="636" customFormat="false" ht="12.75" hidden="false" customHeight="false" outlineLevel="0" collapsed="false">
      <c r="G636" s="178"/>
      <c r="H636" s="179"/>
    </row>
    <row r="637" customFormat="false" ht="12.75" hidden="false" customHeight="false" outlineLevel="0" collapsed="false">
      <c r="G637" s="178"/>
      <c r="H637" s="179"/>
    </row>
    <row r="638" customFormat="false" ht="12.75" hidden="false" customHeight="false" outlineLevel="0" collapsed="false">
      <c r="G638" s="178"/>
      <c r="H638" s="179"/>
    </row>
    <row r="639" customFormat="false" ht="12.75" hidden="false" customHeight="false" outlineLevel="0" collapsed="false">
      <c r="G639" s="178"/>
      <c r="H639" s="179"/>
    </row>
    <row r="640" customFormat="false" ht="12.75" hidden="false" customHeight="false" outlineLevel="0" collapsed="false">
      <c r="G640" s="178"/>
      <c r="H640" s="179"/>
    </row>
    <row r="641" customFormat="false" ht="12.75" hidden="false" customHeight="false" outlineLevel="0" collapsed="false">
      <c r="G641" s="178"/>
      <c r="H641" s="179"/>
    </row>
    <row r="642" customFormat="false" ht="12.75" hidden="false" customHeight="false" outlineLevel="0" collapsed="false">
      <c r="G642" s="178"/>
      <c r="H642" s="179"/>
    </row>
    <row r="643" customFormat="false" ht="12.75" hidden="false" customHeight="false" outlineLevel="0" collapsed="false">
      <c r="G643" s="178"/>
      <c r="H643" s="179"/>
    </row>
    <row r="644" customFormat="false" ht="12.75" hidden="false" customHeight="false" outlineLevel="0" collapsed="false">
      <c r="G644" s="178"/>
      <c r="H644" s="179"/>
    </row>
    <row r="645" customFormat="false" ht="12.75" hidden="false" customHeight="false" outlineLevel="0" collapsed="false">
      <c r="G645" s="178"/>
      <c r="H645" s="179"/>
    </row>
    <row r="646" customFormat="false" ht="12.75" hidden="false" customHeight="false" outlineLevel="0" collapsed="false">
      <c r="G646" s="178"/>
      <c r="H646" s="179"/>
    </row>
    <row r="647" customFormat="false" ht="12.75" hidden="false" customHeight="false" outlineLevel="0" collapsed="false">
      <c r="G647" s="178"/>
      <c r="H647" s="179"/>
    </row>
    <row r="648" customFormat="false" ht="12.75" hidden="false" customHeight="false" outlineLevel="0" collapsed="false">
      <c r="G648" s="178"/>
      <c r="H648" s="179"/>
    </row>
    <row r="649" customFormat="false" ht="12.75" hidden="false" customHeight="false" outlineLevel="0" collapsed="false">
      <c r="G649" s="178"/>
      <c r="H649" s="179"/>
    </row>
    <row r="650" customFormat="false" ht="12.75" hidden="false" customHeight="false" outlineLevel="0" collapsed="false">
      <c r="G650" s="178"/>
      <c r="H650" s="179"/>
    </row>
    <row r="651" customFormat="false" ht="12.75" hidden="false" customHeight="false" outlineLevel="0" collapsed="false">
      <c r="G651" s="178"/>
      <c r="H651" s="179"/>
    </row>
    <row r="652" customFormat="false" ht="12.75" hidden="false" customHeight="false" outlineLevel="0" collapsed="false">
      <c r="G652" s="178"/>
      <c r="H652" s="179"/>
    </row>
    <row r="653" customFormat="false" ht="12.75" hidden="false" customHeight="false" outlineLevel="0" collapsed="false">
      <c r="G653" s="178"/>
      <c r="H653" s="179"/>
    </row>
    <row r="654" customFormat="false" ht="12.75" hidden="false" customHeight="false" outlineLevel="0" collapsed="false">
      <c r="G654" s="178"/>
      <c r="H654" s="179"/>
    </row>
    <row r="655" customFormat="false" ht="12.75" hidden="false" customHeight="false" outlineLevel="0" collapsed="false">
      <c r="G655" s="178"/>
      <c r="H655" s="179"/>
    </row>
    <row r="656" customFormat="false" ht="12.75" hidden="false" customHeight="false" outlineLevel="0" collapsed="false">
      <c r="G656" s="178"/>
      <c r="H656" s="179"/>
    </row>
    <row r="657" customFormat="false" ht="12.75" hidden="false" customHeight="false" outlineLevel="0" collapsed="false">
      <c r="G657" s="178"/>
      <c r="H657" s="179"/>
    </row>
    <row r="658" customFormat="false" ht="12.75" hidden="false" customHeight="false" outlineLevel="0" collapsed="false">
      <c r="G658" s="178"/>
      <c r="H658" s="179"/>
    </row>
    <row r="659" customFormat="false" ht="12.75" hidden="false" customHeight="false" outlineLevel="0" collapsed="false">
      <c r="G659" s="178"/>
      <c r="H659" s="179"/>
    </row>
    <row r="660" customFormat="false" ht="12.75" hidden="false" customHeight="false" outlineLevel="0" collapsed="false">
      <c r="G660" s="178"/>
      <c r="H660" s="179"/>
    </row>
    <row r="661" customFormat="false" ht="12.75" hidden="false" customHeight="false" outlineLevel="0" collapsed="false">
      <c r="G661" s="178"/>
      <c r="H661" s="179"/>
    </row>
    <row r="662" customFormat="false" ht="12.75" hidden="false" customHeight="false" outlineLevel="0" collapsed="false">
      <c r="G662" s="178"/>
      <c r="H662" s="179"/>
    </row>
    <row r="663" customFormat="false" ht="12.75" hidden="false" customHeight="false" outlineLevel="0" collapsed="false">
      <c r="G663" s="178"/>
      <c r="H663" s="179"/>
    </row>
    <row r="664" customFormat="false" ht="12.75" hidden="false" customHeight="false" outlineLevel="0" collapsed="false">
      <c r="G664" s="178"/>
      <c r="H664" s="179"/>
    </row>
    <row r="665" customFormat="false" ht="12.75" hidden="false" customHeight="false" outlineLevel="0" collapsed="false">
      <c r="G665" s="178"/>
      <c r="H665" s="179"/>
    </row>
    <row r="666" customFormat="false" ht="12.75" hidden="false" customHeight="false" outlineLevel="0" collapsed="false">
      <c r="G666" s="178"/>
      <c r="H666" s="179"/>
    </row>
    <row r="667" customFormat="false" ht="12.75" hidden="false" customHeight="false" outlineLevel="0" collapsed="false">
      <c r="G667" s="178"/>
      <c r="H667" s="179"/>
    </row>
    <row r="668" customFormat="false" ht="12.75" hidden="false" customHeight="false" outlineLevel="0" collapsed="false">
      <c r="G668" s="178"/>
      <c r="H668" s="179"/>
    </row>
    <row r="669" customFormat="false" ht="12.75" hidden="false" customHeight="false" outlineLevel="0" collapsed="false">
      <c r="G669" s="178"/>
      <c r="H669" s="179"/>
    </row>
    <row r="670" customFormat="false" ht="12.75" hidden="false" customHeight="false" outlineLevel="0" collapsed="false">
      <c r="G670" s="178"/>
      <c r="H670" s="179"/>
    </row>
    <row r="671" customFormat="false" ht="12.75" hidden="false" customHeight="false" outlineLevel="0" collapsed="false">
      <c r="G671" s="178"/>
      <c r="H671" s="179"/>
    </row>
    <row r="672" customFormat="false" ht="12.75" hidden="false" customHeight="false" outlineLevel="0" collapsed="false">
      <c r="G672" s="178"/>
      <c r="H672" s="179"/>
    </row>
    <row r="673" customFormat="false" ht="12.75" hidden="false" customHeight="false" outlineLevel="0" collapsed="false">
      <c r="G673" s="178"/>
      <c r="H673" s="179"/>
    </row>
    <row r="674" customFormat="false" ht="12.75" hidden="false" customHeight="false" outlineLevel="0" collapsed="false">
      <c r="G674" s="178"/>
      <c r="H674" s="179"/>
    </row>
    <row r="675" customFormat="false" ht="12.75" hidden="false" customHeight="false" outlineLevel="0" collapsed="false">
      <c r="G675" s="178"/>
      <c r="H675" s="179"/>
    </row>
    <row r="676" customFormat="false" ht="12.75" hidden="false" customHeight="false" outlineLevel="0" collapsed="false">
      <c r="G676" s="178"/>
      <c r="H676" s="179"/>
    </row>
    <row r="677" customFormat="false" ht="12.75" hidden="false" customHeight="false" outlineLevel="0" collapsed="false">
      <c r="G677" s="178"/>
      <c r="H677" s="179"/>
    </row>
    <row r="678" customFormat="false" ht="12.75" hidden="false" customHeight="false" outlineLevel="0" collapsed="false">
      <c r="G678" s="178"/>
      <c r="H678" s="179"/>
    </row>
    <row r="679" customFormat="false" ht="12.75" hidden="false" customHeight="false" outlineLevel="0" collapsed="false">
      <c r="G679" s="178"/>
      <c r="H679" s="179"/>
    </row>
    <row r="680" customFormat="false" ht="12.75" hidden="false" customHeight="false" outlineLevel="0" collapsed="false">
      <c r="G680" s="178"/>
      <c r="H680" s="179"/>
    </row>
    <row r="681" customFormat="false" ht="12.75" hidden="false" customHeight="false" outlineLevel="0" collapsed="false">
      <c r="G681" s="178"/>
      <c r="H681" s="179"/>
    </row>
    <row r="682" customFormat="false" ht="12.75" hidden="false" customHeight="false" outlineLevel="0" collapsed="false">
      <c r="G682" s="178"/>
      <c r="H682" s="179"/>
    </row>
    <row r="683" customFormat="false" ht="12.75" hidden="false" customHeight="false" outlineLevel="0" collapsed="false">
      <c r="G683" s="178"/>
      <c r="H683" s="179"/>
    </row>
    <row r="684" customFormat="false" ht="12.75" hidden="false" customHeight="false" outlineLevel="0" collapsed="false">
      <c r="G684" s="178"/>
      <c r="H684" s="179"/>
    </row>
    <row r="685" customFormat="false" ht="12.75" hidden="false" customHeight="false" outlineLevel="0" collapsed="false">
      <c r="G685" s="178"/>
      <c r="H685" s="179"/>
    </row>
    <row r="686" customFormat="false" ht="12.75" hidden="false" customHeight="false" outlineLevel="0" collapsed="false">
      <c r="G686" s="178"/>
      <c r="H686" s="179"/>
    </row>
    <row r="687" customFormat="false" ht="12.75" hidden="false" customHeight="false" outlineLevel="0" collapsed="false">
      <c r="G687" s="178"/>
      <c r="H687" s="179"/>
    </row>
    <row r="688" customFormat="false" ht="12.75" hidden="false" customHeight="false" outlineLevel="0" collapsed="false">
      <c r="G688" s="178"/>
      <c r="H688" s="179"/>
    </row>
    <row r="689" customFormat="false" ht="12.75" hidden="false" customHeight="false" outlineLevel="0" collapsed="false">
      <c r="G689" s="178"/>
      <c r="H689" s="179"/>
    </row>
    <row r="690" customFormat="false" ht="12.75" hidden="false" customHeight="false" outlineLevel="0" collapsed="false">
      <c r="G690" s="178"/>
      <c r="H690" s="179"/>
    </row>
    <row r="691" customFormat="false" ht="12.75" hidden="false" customHeight="false" outlineLevel="0" collapsed="false">
      <c r="G691" s="178"/>
      <c r="H691" s="179"/>
    </row>
    <row r="692" customFormat="false" ht="12.75" hidden="false" customHeight="false" outlineLevel="0" collapsed="false">
      <c r="G692" s="178"/>
      <c r="H692" s="179"/>
    </row>
    <row r="693" customFormat="false" ht="12.75" hidden="false" customHeight="false" outlineLevel="0" collapsed="false">
      <c r="G693" s="178"/>
      <c r="H693" s="179"/>
    </row>
    <row r="694" customFormat="false" ht="12.75" hidden="false" customHeight="false" outlineLevel="0" collapsed="false">
      <c r="G694" s="178"/>
      <c r="H694" s="179"/>
    </row>
    <row r="695" customFormat="false" ht="12.75" hidden="false" customHeight="false" outlineLevel="0" collapsed="false">
      <c r="G695" s="178"/>
      <c r="H695" s="179"/>
    </row>
    <row r="696" customFormat="false" ht="12.75" hidden="false" customHeight="false" outlineLevel="0" collapsed="false">
      <c r="G696" s="178"/>
      <c r="H696" s="179"/>
    </row>
    <row r="697" customFormat="false" ht="12.75" hidden="false" customHeight="false" outlineLevel="0" collapsed="false">
      <c r="G697" s="178"/>
      <c r="H697" s="179"/>
    </row>
    <row r="698" customFormat="false" ht="12.75" hidden="false" customHeight="false" outlineLevel="0" collapsed="false">
      <c r="G698" s="178"/>
      <c r="H698" s="179"/>
    </row>
    <row r="699" customFormat="false" ht="12.75" hidden="false" customHeight="false" outlineLevel="0" collapsed="false">
      <c r="G699" s="178"/>
      <c r="H699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2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140" ySplit="2550" topLeftCell="S24" activePane="bottomLeft" state="split"/>
      <selection pane="topLeft" activeCell="A1" activeCellId="0" sqref="A1"/>
      <selection pane="topRight" activeCell="S1" activeCellId="0" sqref="S1"/>
      <selection pane="bottomLeft" activeCell="C38" activeCellId="0" sqref="C38"/>
      <selection pane="bottomRight" activeCell="S24" activeCellId="0" sqref="S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12.56"/>
    <col collapsed="false" customWidth="false" hidden="false" outlineLevel="0" max="2" min="2" style="9" width="9.14"/>
    <col collapsed="false" customWidth="false" hidden="false" outlineLevel="0" max="3" min="3" style="180" width="9.14"/>
    <col collapsed="false" customWidth="true" hidden="false" outlineLevel="0" max="4" min="4" style="9" width="14.28"/>
    <col collapsed="false" customWidth="false" hidden="false" outlineLevel="0" max="9" min="5" style="9" width="9.14"/>
    <col collapsed="false" customWidth="true" hidden="false" outlineLevel="0" max="10" min="10" style="180" width="9.41"/>
    <col collapsed="false" customWidth="false" hidden="false" outlineLevel="0" max="56" min="11" style="9" width="9.14"/>
    <col collapsed="false" customWidth="true" hidden="false" outlineLevel="0" max="57" min="57" style="180" width="9.41"/>
    <col collapsed="false" customWidth="false" hidden="false" outlineLevel="0" max="257" min="58" style="9" width="9.14"/>
  </cols>
  <sheetData>
    <row r="1" customFormat="false" ht="12.75" hidden="false" customHeight="false" outlineLevel="0" collapsed="false">
      <c r="A1" s="181" t="s">
        <v>184</v>
      </c>
      <c r="B1" s="182" t="s">
        <v>185</v>
      </c>
      <c r="C1" s="183"/>
      <c r="D1" s="184" t="n">
        <v>36594</v>
      </c>
      <c r="E1" s="185"/>
      <c r="I1" s="186"/>
    </row>
    <row r="2" customFormat="false" ht="12.75" hidden="false" customHeight="false" outlineLevel="0" collapsed="false">
      <c r="A2" s="187"/>
      <c r="B2" s="183"/>
      <c r="C2" s="183"/>
      <c r="D2" s="183"/>
      <c r="E2" s="186"/>
      <c r="I2" s="186"/>
      <c r="W2" s="9" t="s">
        <v>186</v>
      </c>
      <c r="AE2" s="9" t="s">
        <v>187</v>
      </c>
    </row>
    <row r="3" customFormat="false" ht="12.75" hidden="false" customHeight="false" outlineLevel="0" collapsed="false">
      <c r="A3" s="186"/>
      <c r="B3" s="186"/>
      <c r="C3" s="186" t="s">
        <v>188</v>
      </c>
      <c r="D3" s="186"/>
      <c r="E3" s="186"/>
      <c r="F3" s="186"/>
      <c r="G3" s="186" t="s">
        <v>189</v>
      </c>
      <c r="H3" s="186"/>
      <c r="I3" s="186"/>
      <c r="K3" s="186"/>
      <c r="L3" s="186" t="s">
        <v>190</v>
      </c>
      <c r="M3" s="186"/>
      <c r="N3" s="186"/>
      <c r="O3" s="186"/>
      <c r="P3" s="186" t="s">
        <v>191</v>
      </c>
      <c r="Q3" s="186"/>
      <c r="R3" s="186"/>
      <c r="S3" s="186"/>
      <c r="T3" s="186" t="s">
        <v>192</v>
      </c>
      <c r="U3" s="186"/>
      <c r="W3" s="186"/>
      <c r="X3" s="186" t="s">
        <v>173</v>
      </c>
      <c r="Y3" s="186"/>
      <c r="AA3" s="186"/>
      <c r="AB3" s="186" t="s">
        <v>193</v>
      </c>
      <c r="AC3" s="186"/>
      <c r="AE3" s="186"/>
      <c r="AF3" s="186" t="s">
        <v>173</v>
      </c>
      <c r="AG3" s="186"/>
      <c r="AI3" s="186"/>
      <c r="AJ3" s="186" t="s">
        <v>193</v>
      </c>
      <c r="AK3" s="186"/>
      <c r="AM3" s="186" t="s">
        <v>194</v>
      </c>
      <c r="AN3" s="186" t="s">
        <v>195</v>
      </c>
      <c r="BF3" s="186" t="s">
        <v>19</v>
      </c>
    </row>
    <row r="4" customFormat="false" ht="12.75" hidden="false" customHeight="false" outlineLevel="0" collapsed="false">
      <c r="A4" s="188"/>
      <c r="B4" s="189" t="s">
        <v>196</v>
      </c>
      <c r="C4" s="189" t="s">
        <v>197</v>
      </c>
      <c r="D4" s="190" t="s">
        <v>198</v>
      </c>
      <c r="E4" s="191"/>
      <c r="F4" s="183" t="s">
        <v>196</v>
      </c>
      <c r="G4" s="183" t="s">
        <v>197</v>
      </c>
      <c r="H4" s="183" t="s">
        <v>198</v>
      </c>
      <c r="I4" s="186"/>
      <c r="K4" s="189" t="s">
        <v>196</v>
      </c>
      <c r="L4" s="189" t="s">
        <v>197</v>
      </c>
      <c r="M4" s="190" t="s">
        <v>198</v>
      </c>
      <c r="N4" s="190"/>
      <c r="O4" s="189" t="s">
        <v>196</v>
      </c>
      <c r="P4" s="189" t="s">
        <v>197</v>
      </c>
      <c r="Q4" s="190" t="s">
        <v>198</v>
      </c>
      <c r="R4" s="190"/>
      <c r="S4" s="189" t="s">
        <v>196</v>
      </c>
      <c r="T4" s="189" t="s">
        <v>197</v>
      </c>
      <c r="U4" s="190" t="s">
        <v>198</v>
      </c>
      <c r="W4" s="189" t="s">
        <v>196</v>
      </c>
      <c r="X4" s="189" t="s">
        <v>197</v>
      </c>
      <c r="Y4" s="190" t="s">
        <v>198</v>
      </c>
      <c r="AA4" s="189" t="s">
        <v>196</v>
      </c>
      <c r="AB4" s="189" t="s">
        <v>197</v>
      </c>
      <c r="AC4" s="190" t="s">
        <v>198</v>
      </c>
      <c r="AE4" s="189" t="s">
        <v>196</v>
      </c>
      <c r="AF4" s="189" t="s">
        <v>197</v>
      </c>
      <c r="AG4" s="190" t="s">
        <v>198</v>
      </c>
      <c r="AI4" s="189" t="s">
        <v>196</v>
      </c>
      <c r="AJ4" s="189" t="s">
        <v>197</v>
      </c>
      <c r="AK4" s="190" t="s">
        <v>198</v>
      </c>
      <c r="AM4" s="186" t="s">
        <v>199</v>
      </c>
      <c r="AN4" s="186" t="s">
        <v>200</v>
      </c>
      <c r="AP4" s="186"/>
      <c r="AQ4" s="183" t="s">
        <v>171</v>
      </c>
      <c r="AR4" s="183" t="s">
        <v>172</v>
      </c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F4" s="186" t="s">
        <v>201</v>
      </c>
    </row>
    <row r="5" customFormat="false" ht="12.75" hidden="false" customHeight="false" outlineLevel="0" collapsed="false">
      <c r="A5" s="186"/>
      <c r="B5" s="186" t="s">
        <v>202</v>
      </c>
      <c r="C5" s="186" t="s">
        <v>202</v>
      </c>
      <c r="D5" s="186" t="s">
        <v>202</v>
      </c>
      <c r="E5" s="191"/>
      <c r="F5" s="191" t="s">
        <v>202</v>
      </c>
      <c r="G5" s="191" t="s">
        <v>202</v>
      </c>
      <c r="H5" s="191" t="s">
        <v>202</v>
      </c>
      <c r="I5" s="186"/>
      <c r="K5" s="186" t="s">
        <v>202</v>
      </c>
      <c r="L5" s="186" t="s">
        <v>202</v>
      </c>
      <c r="M5" s="186" t="s">
        <v>202</v>
      </c>
      <c r="N5" s="186"/>
      <c r="O5" s="186" t="s">
        <v>202</v>
      </c>
      <c r="P5" s="186" t="s">
        <v>202</v>
      </c>
      <c r="Q5" s="186" t="s">
        <v>202</v>
      </c>
      <c r="R5" s="186"/>
      <c r="S5" s="186" t="s">
        <v>202</v>
      </c>
      <c r="T5" s="186" t="s">
        <v>202</v>
      </c>
      <c r="U5" s="186" t="s">
        <v>202</v>
      </c>
      <c r="W5" s="186"/>
      <c r="X5" s="186"/>
      <c r="Y5" s="186"/>
      <c r="AA5" s="186"/>
      <c r="AB5" s="186"/>
      <c r="AC5" s="186"/>
      <c r="AE5" s="186"/>
      <c r="AF5" s="186"/>
      <c r="AG5" s="186"/>
      <c r="AI5" s="186"/>
      <c r="AJ5" s="186"/>
      <c r="AK5" s="186"/>
      <c r="AP5" s="190" t="s">
        <v>173</v>
      </c>
      <c r="AQ5" s="192" t="n">
        <v>800</v>
      </c>
      <c r="AR5" s="192" t="n">
        <v>2300</v>
      </c>
      <c r="AS5" s="186"/>
      <c r="AT5" s="186"/>
      <c r="AU5" s="186"/>
      <c r="AV5" s="186"/>
      <c r="AW5" s="186"/>
      <c r="AX5" s="186"/>
      <c r="AY5" s="186"/>
      <c r="AZ5" s="186"/>
      <c r="BA5" s="186"/>
      <c r="BB5" s="186"/>
      <c r="BC5" s="186"/>
    </row>
    <row r="6" customFormat="false" ht="12.75" hidden="false" customHeight="false" outlineLevel="0" collapsed="false">
      <c r="A6" s="183" t="s">
        <v>203</v>
      </c>
      <c r="B6" s="183"/>
      <c r="C6" s="184"/>
      <c r="D6" s="183"/>
      <c r="E6" s="190"/>
      <c r="F6" s="183"/>
      <c r="G6" s="190"/>
      <c r="H6" s="190"/>
      <c r="I6" s="186"/>
      <c r="J6" s="180" t="s">
        <v>203</v>
      </c>
      <c r="AP6" s="193" t="s">
        <v>174</v>
      </c>
      <c r="AQ6" s="193"/>
      <c r="AR6" s="193"/>
      <c r="AS6" s="193"/>
      <c r="AT6" s="193"/>
      <c r="AU6" s="193"/>
      <c r="AV6" s="193"/>
      <c r="AW6" s="193"/>
      <c r="AX6" s="193"/>
      <c r="AY6" s="193"/>
      <c r="AZ6" s="193"/>
      <c r="BA6" s="193"/>
      <c r="BB6" s="193"/>
      <c r="BC6" s="193"/>
      <c r="BE6" s="180" t="s">
        <v>203</v>
      </c>
    </row>
    <row r="7" customFormat="false" ht="12.75" hidden="false" customHeight="false" outlineLevel="0" collapsed="false">
      <c r="A7" s="194" t="n">
        <v>36595</v>
      </c>
      <c r="B7" s="128" t="n">
        <v>23.15</v>
      </c>
      <c r="C7" s="195" t="n">
        <v>23.5</v>
      </c>
      <c r="D7" s="128" t="n">
        <v>23.85</v>
      </c>
      <c r="E7" s="190"/>
      <c r="F7" s="128" t="n">
        <v>14.7349998474121</v>
      </c>
      <c r="G7" s="128" t="n">
        <v>14.9099998474121</v>
      </c>
      <c r="H7" s="128" t="n">
        <v>15.0849998474121</v>
      </c>
      <c r="I7" s="186"/>
      <c r="J7" s="180" t="n">
        <v>36557</v>
      </c>
      <c r="K7" s="144" t="n">
        <v>0</v>
      </c>
      <c r="L7" s="144" t="n">
        <v>0</v>
      </c>
      <c r="M7" s="144" t="n">
        <v>0</v>
      </c>
      <c r="O7" s="144" t="n">
        <v>0</v>
      </c>
      <c r="P7" s="144" t="n">
        <v>0</v>
      </c>
      <c r="Q7" s="144" t="n">
        <v>0</v>
      </c>
      <c r="S7" s="144" t="n">
        <v>0</v>
      </c>
      <c r="T7" s="144" t="n">
        <v>0</v>
      </c>
      <c r="U7" s="144" t="n">
        <v>0</v>
      </c>
      <c r="W7" s="144" t="n">
        <v>0.21125</v>
      </c>
      <c r="X7" s="144" t="n">
        <v>0.4225</v>
      </c>
      <c r="Y7" s="144" t="n">
        <v>0.63375</v>
      </c>
      <c r="AA7" s="144" t="n">
        <v>0.035</v>
      </c>
      <c r="AB7" s="144" t="n">
        <v>0.07</v>
      </c>
      <c r="AC7" s="144" t="n">
        <v>0.105</v>
      </c>
      <c r="AE7" s="144" t="n">
        <v>-0.4</v>
      </c>
      <c r="AF7" s="144" t="n">
        <v>1.85</v>
      </c>
      <c r="AG7" s="144" t="n">
        <v>0.5</v>
      </c>
      <c r="AI7" s="144" t="n">
        <v>-0.1</v>
      </c>
      <c r="AJ7" s="144" t="n">
        <v>0.3</v>
      </c>
      <c r="AK7" s="144" t="n">
        <v>0.1</v>
      </c>
      <c r="AM7" s="186" t="n">
        <v>1</v>
      </c>
      <c r="AN7" s="196" t="n">
        <v>0</v>
      </c>
      <c r="AP7" s="197"/>
      <c r="AQ7" s="197" t="s">
        <v>98</v>
      </c>
      <c r="AR7" s="197" t="s">
        <v>101</v>
      </c>
      <c r="AS7" s="197" t="s">
        <v>103</v>
      </c>
      <c r="AT7" s="197" t="s">
        <v>109</v>
      </c>
      <c r="AU7" s="197" t="s">
        <v>106</v>
      </c>
      <c r="AV7" s="197" t="s">
        <v>175</v>
      </c>
      <c r="AW7" s="197" t="s">
        <v>176</v>
      </c>
      <c r="AX7" s="197" t="s">
        <v>177</v>
      </c>
      <c r="AY7" s="197" t="s">
        <v>178</v>
      </c>
      <c r="AZ7" s="197" t="s">
        <v>179</v>
      </c>
      <c r="BA7" s="197" t="s">
        <v>180</v>
      </c>
      <c r="BB7" s="197" t="s">
        <v>181</v>
      </c>
      <c r="BC7" s="197"/>
      <c r="BE7" s="180" t="n">
        <v>36557</v>
      </c>
      <c r="BF7" s="198" t="n">
        <v>0.9</v>
      </c>
    </row>
    <row r="8" customFormat="false" ht="12.75" hidden="false" customHeight="false" outlineLevel="0" collapsed="false">
      <c r="A8" s="194" t="n">
        <v>36596</v>
      </c>
      <c r="B8" s="128" t="n">
        <v>22.15</v>
      </c>
      <c r="C8" s="195" t="n">
        <v>22.5</v>
      </c>
      <c r="D8" s="128" t="n">
        <v>22.85</v>
      </c>
      <c r="E8" s="190"/>
      <c r="F8" s="128" t="n">
        <v>14.7349998474121</v>
      </c>
      <c r="G8" s="128" t="n">
        <v>14.9099998474121</v>
      </c>
      <c r="H8" s="128" t="n">
        <v>15.0849998474121</v>
      </c>
      <c r="I8" s="186"/>
      <c r="J8" s="180" t="n">
        <v>36586</v>
      </c>
      <c r="K8" s="144" t="n">
        <v>0</v>
      </c>
      <c r="L8" s="144" t="n">
        <v>0</v>
      </c>
      <c r="M8" s="144" t="n">
        <v>0</v>
      </c>
      <c r="O8" s="144" t="n">
        <v>0</v>
      </c>
      <c r="P8" s="144" t="n">
        <v>0</v>
      </c>
      <c r="Q8" s="144" t="n">
        <v>0</v>
      </c>
      <c r="S8" s="144" t="n">
        <v>0</v>
      </c>
      <c r="T8" s="144" t="n">
        <v>0</v>
      </c>
      <c r="U8" s="144" t="n">
        <v>0</v>
      </c>
      <c r="W8" s="144" t="n">
        <v>0.145</v>
      </c>
      <c r="X8" s="144" t="n">
        <v>0.29</v>
      </c>
      <c r="Y8" s="144" t="n">
        <v>0.435</v>
      </c>
      <c r="AA8" s="144" t="n">
        <v>0.03</v>
      </c>
      <c r="AB8" s="144" t="n">
        <v>0.06</v>
      </c>
      <c r="AC8" s="144" t="n">
        <v>0.09</v>
      </c>
      <c r="AE8" s="144" t="n">
        <v>-0.25</v>
      </c>
      <c r="AF8" s="144" t="n">
        <v>1.7</v>
      </c>
      <c r="AG8" s="144" t="n">
        <v>0.25</v>
      </c>
      <c r="AI8" s="144" t="n">
        <v>-0.1</v>
      </c>
      <c r="AJ8" s="144" t="n">
        <v>0.3</v>
      </c>
      <c r="AK8" s="144" t="n">
        <v>0.1</v>
      </c>
      <c r="AM8" s="186" t="n">
        <v>1</v>
      </c>
      <c r="AN8" s="196" t="n">
        <v>0</v>
      </c>
      <c r="AP8" s="190" t="s">
        <v>182</v>
      </c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 t="s">
        <v>183</v>
      </c>
      <c r="BE8" s="180" t="n">
        <v>36586</v>
      </c>
      <c r="BF8" s="198" t="n">
        <v>0.9</v>
      </c>
    </row>
    <row r="9" customFormat="false" ht="12.75" hidden="false" customHeight="false" outlineLevel="0" collapsed="false">
      <c r="A9" s="194" t="n">
        <v>36597</v>
      </c>
      <c r="B9" s="128" t="n">
        <v>22.15</v>
      </c>
      <c r="C9" s="195" t="n">
        <v>22.5</v>
      </c>
      <c r="D9" s="128" t="n">
        <v>22.85</v>
      </c>
      <c r="E9" s="190"/>
      <c r="F9" s="128" t="n">
        <v>14.7349998474121</v>
      </c>
      <c r="G9" s="128" t="n">
        <v>14.9099998474121</v>
      </c>
      <c r="H9" s="128" t="n">
        <v>15.0849998474121</v>
      </c>
      <c r="I9" s="186"/>
      <c r="J9" s="180" t="n">
        <v>36617</v>
      </c>
      <c r="K9" s="144" t="n">
        <v>18.1049991607666</v>
      </c>
      <c r="L9" s="144" t="n">
        <v>18.2549991607666</v>
      </c>
      <c r="M9" s="144" t="n">
        <v>18.4049991607666</v>
      </c>
      <c r="O9" s="144" t="n">
        <v>14.2537498474121</v>
      </c>
      <c r="P9" s="144" t="n">
        <v>16.7537498474121</v>
      </c>
      <c r="Q9" s="144" t="n">
        <v>19.2537498474121</v>
      </c>
      <c r="S9" s="144" t="n">
        <v>0</v>
      </c>
      <c r="T9" s="144" t="n">
        <v>0</v>
      </c>
      <c r="U9" s="144" t="n">
        <v>0</v>
      </c>
      <c r="W9" s="144" t="n">
        <v>0.14</v>
      </c>
      <c r="X9" s="144" t="n">
        <v>0.28</v>
      </c>
      <c r="Y9" s="144" t="n">
        <v>0.42</v>
      </c>
      <c r="AA9" s="144" t="n">
        <v>0.03</v>
      </c>
      <c r="AB9" s="144" t="n">
        <v>0.06</v>
      </c>
      <c r="AC9" s="144" t="n">
        <v>0.09</v>
      </c>
      <c r="AE9" s="144" t="n">
        <v>-0.25</v>
      </c>
      <c r="AF9" s="144" t="n">
        <v>1.75</v>
      </c>
      <c r="AG9" s="144" t="n">
        <v>0.25</v>
      </c>
      <c r="AI9" s="144" t="n">
        <v>-0.1</v>
      </c>
      <c r="AJ9" s="144" t="n">
        <v>0.3</v>
      </c>
      <c r="AK9" s="144" t="n">
        <v>0.1</v>
      </c>
      <c r="AM9" s="186" t="n">
        <v>1</v>
      </c>
      <c r="AN9" s="196" t="n">
        <v>0</v>
      </c>
      <c r="AP9" s="186" t="n">
        <v>100</v>
      </c>
      <c r="AQ9" s="199" t="n">
        <v>0.840091403608595</v>
      </c>
      <c r="AR9" s="199" t="n">
        <v>0.840091403608595</v>
      </c>
      <c r="AS9" s="199" t="n">
        <v>0.880091403608595</v>
      </c>
      <c r="AT9" s="199" t="n">
        <v>0.930091403608595</v>
      </c>
      <c r="AU9" s="199" t="n">
        <v>0.994874138887982</v>
      </c>
      <c r="AV9" s="199" t="n">
        <v>1.15660153937241</v>
      </c>
      <c r="AW9" s="199" t="n">
        <v>1.11512120882705</v>
      </c>
      <c r="AX9" s="199" t="n">
        <v>1.09161161660227</v>
      </c>
      <c r="AY9" s="199" t="n">
        <v>0.996645781912536</v>
      </c>
      <c r="AZ9" s="199" t="n">
        <v>0.9495</v>
      </c>
      <c r="BA9" s="199" t="n">
        <v>0.9295</v>
      </c>
      <c r="BB9" s="199" t="n">
        <v>0.9295</v>
      </c>
      <c r="BC9" s="186" t="s">
        <v>204</v>
      </c>
      <c r="BE9" s="180" t="n">
        <v>36617</v>
      </c>
      <c r="BF9" s="198" t="n">
        <v>0.9</v>
      </c>
    </row>
    <row r="10" customFormat="false" ht="12.75" hidden="false" customHeight="false" outlineLevel="0" collapsed="false">
      <c r="A10" s="194" t="n">
        <v>36598</v>
      </c>
      <c r="B10" s="128" t="n">
        <v>27.645</v>
      </c>
      <c r="C10" s="195" t="n">
        <v>27.995</v>
      </c>
      <c r="D10" s="128" t="n">
        <v>28.345</v>
      </c>
      <c r="E10" s="190"/>
      <c r="F10" s="128" t="n">
        <v>14.7349998474121</v>
      </c>
      <c r="G10" s="128" t="n">
        <v>14.9099998474121</v>
      </c>
      <c r="H10" s="128" t="n">
        <v>15.0849998474121</v>
      </c>
      <c r="I10" s="186"/>
      <c r="J10" s="180" t="n">
        <v>36647</v>
      </c>
      <c r="K10" s="144" t="n">
        <v>21.125</v>
      </c>
      <c r="L10" s="144" t="n">
        <v>21.5</v>
      </c>
      <c r="M10" s="144" t="n">
        <v>21.875</v>
      </c>
      <c r="O10" s="144" t="n">
        <v>18</v>
      </c>
      <c r="P10" s="144" t="n">
        <v>20.5</v>
      </c>
      <c r="Q10" s="144" t="n">
        <v>23</v>
      </c>
      <c r="S10" s="144" t="n">
        <v>0</v>
      </c>
      <c r="T10" s="144" t="n">
        <v>0</v>
      </c>
      <c r="U10" s="144" t="n">
        <v>0</v>
      </c>
      <c r="W10" s="144" t="n">
        <v>0.1935</v>
      </c>
      <c r="X10" s="144" t="n">
        <v>0.387</v>
      </c>
      <c r="Y10" s="144" t="n">
        <v>0.5805</v>
      </c>
      <c r="AA10" s="144" t="n">
        <v>0.03</v>
      </c>
      <c r="AB10" s="144" t="n">
        <v>0.06</v>
      </c>
      <c r="AC10" s="144" t="n">
        <v>0.09</v>
      </c>
      <c r="AE10" s="144" t="n">
        <v>-0.25</v>
      </c>
      <c r="AF10" s="144" t="n">
        <v>2.25</v>
      </c>
      <c r="AG10" s="144" t="n">
        <v>0.25</v>
      </c>
      <c r="AI10" s="144" t="n">
        <v>-0.1</v>
      </c>
      <c r="AJ10" s="144" t="n">
        <v>0.3</v>
      </c>
      <c r="AK10" s="144" t="n">
        <v>0.1</v>
      </c>
      <c r="AM10" s="186" t="n">
        <v>2</v>
      </c>
      <c r="AN10" s="196" t="n">
        <v>0</v>
      </c>
      <c r="AP10" s="186" t="n">
        <v>200</v>
      </c>
      <c r="AQ10" s="199" t="n">
        <v>0.822165459676005</v>
      </c>
      <c r="AR10" s="199" t="n">
        <v>0.822165459676005</v>
      </c>
      <c r="AS10" s="199" t="n">
        <v>0.832165459676005</v>
      </c>
      <c r="AT10" s="199" t="n">
        <v>0.882165459676005</v>
      </c>
      <c r="AU10" s="199" t="n">
        <v>0.896144177087074</v>
      </c>
      <c r="AV10" s="199" t="n">
        <v>0.958259325044405</v>
      </c>
      <c r="AW10" s="199" t="n">
        <v>1.01858897706272</v>
      </c>
      <c r="AX10" s="199" t="n">
        <v>0.985416926336782</v>
      </c>
      <c r="AY10" s="199" t="n">
        <v>0.874375039554458</v>
      </c>
      <c r="AZ10" s="199" t="n">
        <v>0.9012</v>
      </c>
      <c r="BA10" s="199" t="n">
        <v>0.8812</v>
      </c>
      <c r="BB10" s="199" t="n">
        <v>0.8812</v>
      </c>
      <c r="BC10" s="186" t="s">
        <v>204</v>
      </c>
      <c r="BE10" s="180" t="n">
        <v>36647</v>
      </c>
      <c r="BF10" s="198" t="n">
        <v>0.9</v>
      </c>
    </row>
    <row r="11" customFormat="false" ht="12.75" hidden="false" customHeight="false" outlineLevel="0" collapsed="false">
      <c r="A11" s="194" t="n">
        <v>36599</v>
      </c>
      <c r="B11" s="128" t="n">
        <v>27.645</v>
      </c>
      <c r="C11" s="195" t="n">
        <v>27.995</v>
      </c>
      <c r="D11" s="128" t="n">
        <v>28.345</v>
      </c>
      <c r="E11" s="190"/>
      <c r="F11" s="128" t="n">
        <v>14.7349998474121</v>
      </c>
      <c r="G11" s="128" t="n">
        <v>14.9099998474121</v>
      </c>
      <c r="H11" s="128" t="n">
        <v>15.0849998474121</v>
      </c>
      <c r="I11" s="186"/>
      <c r="J11" s="180" t="n">
        <v>36678</v>
      </c>
      <c r="K11" s="144" t="n">
        <v>22.375</v>
      </c>
      <c r="L11" s="144" t="n">
        <v>23.5</v>
      </c>
      <c r="M11" s="144" t="n">
        <v>24.625</v>
      </c>
      <c r="O11" s="144" t="n">
        <v>17</v>
      </c>
      <c r="P11" s="144" t="n">
        <v>19.5</v>
      </c>
      <c r="Q11" s="144" t="n">
        <v>22</v>
      </c>
      <c r="S11" s="144" t="n">
        <v>0</v>
      </c>
      <c r="T11" s="144" t="n">
        <v>0</v>
      </c>
      <c r="U11" s="144" t="n">
        <v>0</v>
      </c>
      <c r="W11" s="144" t="n">
        <v>0.219</v>
      </c>
      <c r="X11" s="144" t="n">
        <v>0.438</v>
      </c>
      <c r="Y11" s="144" t="n">
        <v>0.657</v>
      </c>
      <c r="AA11" s="144" t="n">
        <v>0.03</v>
      </c>
      <c r="AB11" s="144" t="n">
        <v>0.06</v>
      </c>
      <c r="AC11" s="144" t="n">
        <v>0.09</v>
      </c>
      <c r="AE11" s="144" t="n">
        <v>-0.75</v>
      </c>
      <c r="AF11" s="144" t="n">
        <v>2.9</v>
      </c>
      <c r="AG11" s="144" t="n">
        <v>0.75</v>
      </c>
      <c r="AI11" s="144" t="n">
        <v>-0.1</v>
      </c>
      <c r="AJ11" s="144" t="n">
        <v>0.3</v>
      </c>
      <c r="AK11" s="144" t="n">
        <v>0.1</v>
      </c>
      <c r="AM11" s="186" t="n">
        <v>2</v>
      </c>
      <c r="AN11" s="196" t="n">
        <v>0</v>
      </c>
      <c r="AP11" s="186" t="n">
        <v>300</v>
      </c>
      <c r="AQ11" s="199" t="n">
        <v>0.746699835535835</v>
      </c>
      <c r="AR11" s="199" t="n">
        <v>0.746699835535835</v>
      </c>
      <c r="AS11" s="199" t="n">
        <v>0.796699835535835</v>
      </c>
      <c r="AT11" s="199" t="n">
        <v>0.846699835535835</v>
      </c>
      <c r="AU11" s="199" t="n">
        <v>0.848085148062294</v>
      </c>
      <c r="AV11" s="199" t="n">
        <v>0.80550621669627</v>
      </c>
      <c r="AW11" s="199" t="n">
        <v>0.970540276116969</v>
      </c>
      <c r="AX11" s="199" t="n">
        <v>0.884955752212389</v>
      </c>
      <c r="AY11" s="199" t="n">
        <v>0.819948104550344</v>
      </c>
      <c r="AZ11" s="199" t="n">
        <v>0.8657</v>
      </c>
      <c r="BA11" s="199" t="n">
        <v>0.8457</v>
      </c>
      <c r="BB11" s="199" t="n">
        <v>0.8457</v>
      </c>
      <c r="BC11" s="186" t="s">
        <v>204</v>
      </c>
      <c r="BE11" s="180" t="n">
        <v>36678</v>
      </c>
      <c r="BF11" s="198" t="n">
        <v>0.9</v>
      </c>
    </row>
    <row r="12" customFormat="false" ht="12.75" hidden="false" customHeight="false" outlineLevel="0" collapsed="false">
      <c r="A12" s="194" t="n">
        <v>36600</v>
      </c>
      <c r="B12" s="128" t="n">
        <v>27.645</v>
      </c>
      <c r="C12" s="195" t="n">
        <v>27.995</v>
      </c>
      <c r="D12" s="128" t="n">
        <v>28.345</v>
      </c>
      <c r="E12" s="190"/>
      <c r="F12" s="128" t="n">
        <v>14.7349998474121</v>
      </c>
      <c r="G12" s="128" t="n">
        <v>14.9099998474121</v>
      </c>
      <c r="H12" s="128" t="n">
        <v>15.0849998474121</v>
      </c>
      <c r="I12" s="186"/>
      <c r="J12" s="180" t="n">
        <v>36708</v>
      </c>
      <c r="K12" s="144" t="n">
        <v>33.622501373291</v>
      </c>
      <c r="L12" s="144" t="n">
        <v>35.497501373291</v>
      </c>
      <c r="M12" s="144" t="n">
        <v>37.372501373291</v>
      </c>
      <c r="O12" s="144" t="n">
        <v>27.002498626709</v>
      </c>
      <c r="P12" s="144" t="n">
        <v>29.502498626709</v>
      </c>
      <c r="Q12" s="144" t="n">
        <v>32.002498626709</v>
      </c>
      <c r="S12" s="144" t="n">
        <v>0</v>
      </c>
      <c r="T12" s="144" t="n">
        <v>0</v>
      </c>
      <c r="U12" s="144" t="n">
        <v>0</v>
      </c>
      <c r="W12" s="144" t="n">
        <v>0.275</v>
      </c>
      <c r="X12" s="144" t="n">
        <v>0.55</v>
      </c>
      <c r="Y12" s="144" t="n">
        <v>0.825</v>
      </c>
      <c r="AA12" s="144" t="n">
        <v>0.03</v>
      </c>
      <c r="AB12" s="144" t="n">
        <v>0.06</v>
      </c>
      <c r="AC12" s="144" t="n">
        <v>0.09</v>
      </c>
      <c r="AE12" s="144" t="n">
        <v>-1</v>
      </c>
      <c r="AF12" s="144" t="n">
        <v>4.5</v>
      </c>
      <c r="AG12" s="144" t="n">
        <v>1</v>
      </c>
      <c r="AI12" s="144" t="n">
        <v>-0.1</v>
      </c>
      <c r="AJ12" s="144" t="n">
        <v>0.3</v>
      </c>
      <c r="AK12" s="144" t="n">
        <v>0.1</v>
      </c>
      <c r="AM12" s="186" t="n">
        <v>2</v>
      </c>
      <c r="AN12" s="196" t="n">
        <v>0</v>
      </c>
      <c r="AP12" s="186" t="n">
        <v>400</v>
      </c>
      <c r="AQ12" s="199" t="n">
        <v>0.7462</v>
      </c>
      <c r="AR12" s="199" t="n">
        <v>0.7462</v>
      </c>
      <c r="AS12" s="199" t="n">
        <v>0.797199950847743</v>
      </c>
      <c r="AT12" s="199" t="n">
        <v>0.847199950847743</v>
      </c>
      <c r="AU12" s="199" t="n">
        <v>0.822227300923961</v>
      </c>
      <c r="AV12" s="199" t="n">
        <v>0.747779751332149</v>
      </c>
      <c r="AW12" s="199" t="n">
        <v>0.874008044352647</v>
      </c>
      <c r="AX12" s="199" t="n">
        <v>0.832606257011093</v>
      </c>
      <c r="AY12" s="199" t="n">
        <v>0.832099234225682</v>
      </c>
      <c r="AZ12" s="199" t="n">
        <v>0.8662</v>
      </c>
      <c r="BA12" s="199" t="n">
        <v>0.8462</v>
      </c>
      <c r="BB12" s="199" t="n">
        <v>0.8462</v>
      </c>
      <c r="BC12" s="186" t="s">
        <v>204</v>
      </c>
      <c r="BE12" s="180" t="n">
        <v>36708</v>
      </c>
      <c r="BF12" s="198" t="n">
        <v>0.9</v>
      </c>
    </row>
    <row r="13" customFormat="false" ht="12.75" hidden="false" customHeight="false" outlineLevel="0" collapsed="false">
      <c r="A13" s="194" t="n">
        <v>36601</v>
      </c>
      <c r="B13" s="128" t="n">
        <v>27.645</v>
      </c>
      <c r="C13" s="195" t="n">
        <v>27.995</v>
      </c>
      <c r="D13" s="128" t="n">
        <v>28.345</v>
      </c>
      <c r="E13" s="190"/>
      <c r="F13" s="128" t="n">
        <v>14.7349998474121</v>
      </c>
      <c r="G13" s="128" t="n">
        <v>14.9099998474121</v>
      </c>
      <c r="H13" s="128" t="n">
        <v>15.0849998474121</v>
      </c>
      <c r="I13" s="186"/>
      <c r="J13" s="180" t="n">
        <v>36739</v>
      </c>
      <c r="K13" s="144" t="n">
        <v>33.622501373291</v>
      </c>
      <c r="L13" s="144" t="n">
        <v>35.497501373291</v>
      </c>
      <c r="M13" s="144" t="n">
        <v>37.372501373291</v>
      </c>
      <c r="O13" s="144" t="n">
        <v>27</v>
      </c>
      <c r="P13" s="144" t="n">
        <v>29.5</v>
      </c>
      <c r="Q13" s="144" t="n">
        <v>32</v>
      </c>
      <c r="S13" s="144" t="n">
        <v>0</v>
      </c>
      <c r="T13" s="144" t="n">
        <v>0</v>
      </c>
      <c r="U13" s="144" t="n">
        <v>0</v>
      </c>
      <c r="W13" s="144" t="n">
        <v>0.26</v>
      </c>
      <c r="X13" s="144" t="n">
        <v>0.52</v>
      </c>
      <c r="Y13" s="144" t="n">
        <v>0.78</v>
      </c>
      <c r="AA13" s="144" t="n">
        <v>0.03</v>
      </c>
      <c r="AB13" s="144" t="n">
        <v>0.06</v>
      </c>
      <c r="AC13" s="144" t="n">
        <v>0.09</v>
      </c>
      <c r="AE13" s="144" t="n">
        <v>-1</v>
      </c>
      <c r="AF13" s="144" t="n">
        <v>4.5</v>
      </c>
      <c r="AG13" s="144" t="n">
        <v>1</v>
      </c>
      <c r="AI13" s="144" t="n">
        <v>-0.1</v>
      </c>
      <c r="AJ13" s="144" t="n">
        <v>0.3</v>
      </c>
      <c r="AK13" s="144" t="n">
        <v>0.1</v>
      </c>
      <c r="AM13" s="186" t="n">
        <v>3</v>
      </c>
      <c r="AN13" s="196" t="n">
        <v>0.1</v>
      </c>
      <c r="AP13" s="186" t="n">
        <v>500</v>
      </c>
      <c r="AQ13" s="199" t="n">
        <v>0.7665</v>
      </c>
      <c r="AR13" s="199" t="n">
        <v>0.7665</v>
      </c>
      <c r="AS13" s="199" t="n">
        <v>0.857490447810899</v>
      </c>
      <c r="AT13" s="199" t="n">
        <v>0.907490447810899</v>
      </c>
      <c r="AU13" s="199" t="n">
        <v>0.890136798458977</v>
      </c>
      <c r="AV13" s="199" t="n">
        <v>0.811130846654825</v>
      </c>
      <c r="AW13" s="199" t="n">
        <v>0.829655397325796</v>
      </c>
      <c r="AX13" s="199" t="n">
        <v>0.864265237442353</v>
      </c>
      <c r="AY13" s="199" t="n">
        <v>0.898424150370229</v>
      </c>
      <c r="AZ13" s="199" t="n">
        <v>0.9265</v>
      </c>
      <c r="BA13" s="199" t="n">
        <v>0.9065</v>
      </c>
      <c r="BB13" s="199" t="n">
        <v>0.9065</v>
      </c>
      <c r="BC13" s="186" t="s">
        <v>204</v>
      </c>
      <c r="BE13" s="180" t="n">
        <v>36739</v>
      </c>
      <c r="BF13" s="198" t="n">
        <v>0.9</v>
      </c>
    </row>
    <row r="14" customFormat="false" ht="12.75" hidden="false" customHeight="false" outlineLevel="0" collapsed="false">
      <c r="A14" s="194" t="n">
        <v>36602</v>
      </c>
      <c r="B14" s="128" t="n">
        <v>27.645</v>
      </c>
      <c r="C14" s="195" t="n">
        <v>27.995</v>
      </c>
      <c r="D14" s="128" t="n">
        <v>28.345</v>
      </c>
      <c r="E14" s="190"/>
      <c r="F14" s="128" t="n">
        <v>14.7349998474121</v>
      </c>
      <c r="G14" s="128" t="n">
        <v>14.9099998474121</v>
      </c>
      <c r="H14" s="128" t="n">
        <v>15.0849998474121</v>
      </c>
      <c r="I14" s="186"/>
      <c r="J14" s="180" t="n">
        <v>36770</v>
      </c>
      <c r="K14" s="144" t="n">
        <v>17.5549991607666</v>
      </c>
      <c r="L14" s="144" t="n">
        <v>18.0049991607666</v>
      </c>
      <c r="M14" s="144" t="n">
        <v>18.4549991607666</v>
      </c>
      <c r="O14" s="144" t="n">
        <v>17</v>
      </c>
      <c r="P14" s="144" t="n">
        <v>19.5</v>
      </c>
      <c r="Q14" s="144" t="n">
        <v>22</v>
      </c>
      <c r="S14" s="144" t="n">
        <v>0</v>
      </c>
      <c r="T14" s="144" t="n">
        <v>0</v>
      </c>
      <c r="U14" s="144" t="n">
        <v>0</v>
      </c>
      <c r="W14" s="144" t="n">
        <v>0.16</v>
      </c>
      <c r="X14" s="144" t="n">
        <v>0.32</v>
      </c>
      <c r="Y14" s="144" t="n">
        <v>0.48</v>
      </c>
      <c r="AA14" s="144" t="n">
        <v>0.03</v>
      </c>
      <c r="AB14" s="144" t="n">
        <v>0.06</v>
      </c>
      <c r="AC14" s="144" t="n">
        <v>0.09</v>
      </c>
      <c r="AE14" s="144" t="n">
        <v>-0.4</v>
      </c>
      <c r="AF14" s="144" t="n">
        <v>2.3</v>
      </c>
      <c r="AG14" s="144" t="n">
        <v>0.5</v>
      </c>
      <c r="AI14" s="144" t="n">
        <v>-0.1</v>
      </c>
      <c r="AJ14" s="144" t="n">
        <v>0.3</v>
      </c>
      <c r="AK14" s="144" t="n">
        <v>0.1</v>
      </c>
      <c r="AM14" s="186" t="n">
        <v>3</v>
      </c>
      <c r="AN14" s="196" t="n">
        <v>0.1</v>
      </c>
      <c r="AP14" s="186" t="n">
        <v>600</v>
      </c>
      <c r="AQ14" s="199" t="n">
        <v>0.8234</v>
      </c>
      <c r="AR14" s="199" t="n">
        <v>0.8234</v>
      </c>
      <c r="AS14" s="199" t="n">
        <v>0.99535202187632</v>
      </c>
      <c r="AT14" s="199" t="n">
        <v>1.04535202187632</v>
      </c>
      <c r="AU14" s="199" t="n">
        <v>1.07923863005648</v>
      </c>
      <c r="AV14" s="199" t="n">
        <v>0.98963883955003</v>
      </c>
      <c r="AW14" s="199" t="n">
        <v>0.914664637460593</v>
      </c>
      <c r="AX14" s="199" t="n">
        <v>0.960239311978063</v>
      </c>
      <c r="AY14" s="199" t="n">
        <v>1.03968103284602</v>
      </c>
      <c r="AZ14" s="199" t="n">
        <v>1.0644</v>
      </c>
      <c r="BA14" s="199" t="n">
        <v>1.0444</v>
      </c>
      <c r="BB14" s="199" t="n">
        <v>1.0444</v>
      </c>
      <c r="BC14" s="186" t="s">
        <v>204</v>
      </c>
      <c r="BE14" s="180" t="n">
        <v>36770</v>
      </c>
      <c r="BF14" s="198" t="n">
        <v>0.9</v>
      </c>
    </row>
    <row r="15" customFormat="false" ht="12.75" hidden="false" customHeight="false" outlineLevel="0" collapsed="false">
      <c r="A15" s="194" t="n">
        <v>36603</v>
      </c>
      <c r="B15" s="128" t="n">
        <v>17.15</v>
      </c>
      <c r="C15" s="195" t="n">
        <v>17.5</v>
      </c>
      <c r="D15" s="128" t="n">
        <v>17.85</v>
      </c>
      <c r="E15" s="190"/>
      <c r="F15" s="128" t="n">
        <v>14.7349998474121</v>
      </c>
      <c r="G15" s="128" t="n">
        <v>14.9099998474121</v>
      </c>
      <c r="H15" s="128" t="n">
        <v>15.0849998474121</v>
      </c>
      <c r="I15" s="186"/>
      <c r="J15" s="180" t="n">
        <v>36800</v>
      </c>
      <c r="K15" s="144" t="n">
        <v>17.1629997253418</v>
      </c>
      <c r="L15" s="144" t="n">
        <v>17.5004997253418</v>
      </c>
      <c r="M15" s="144" t="n">
        <v>17.8379997253418</v>
      </c>
      <c r="O15" s="144" t="n">
        <v>14.0009994506836</v>
      </c>
      <c r="P15" s="144" t="n">
        <v>16.5009994506836</v>
      </c>
      <c r="Q15" s="144" t="n">
        <v>19.0009994506836</v>
      </c>
      <c r="S15" s="144" t="n">
        <v>0</v>
      </c>
      <c r="T15" s="144" t="n">
        <v>0</v>
      </c>
      <c r="U15" s="144" t="n">
        <v>0</v>
      </c>
      <c r="W15" s="144" t="n">
        <v>0.105</v>
      </c>
      <c r="X15" s="144" t="n">
        <v>0.21</v>
      </c>
      <c r="Y15" s="144" t="n">
        <v>0.315</v>
      </c>
      <c r="AA15" s="144" t="n">
        <v>0.03</v>
      </c>
      <c r="AB15" s="144" t="n">
        <v>0.06</v>
      </c>
      <c r="AC15" s="144" t="n">
        <v>0.09</v>
      </c>
      <c r="AE15" s="144" t="n">
        <v>-0.25</v>
      </c>
      <c r="AF15" s="144" t="n">
        <v>1.5</v>
      </c>
      <c r="AG15" s="144" t="n">
        <v>0.25</v>
      </c>
      <c r="AI15" s="144" t="n">
        <v>-0.1</v>
      </c>
      <c r="AJ15" s="144" t="n">
        <v>0.3</v>
      </c>
      <c r="AK15" s="144" t="n">
        <v>0.1</v>
      </c>
      <c r="AM15" s="186" t="n">
        <v>3</v>
      </c>
      <c r="AN15" s="196" t="n">
        <v>0.1</v>
      </c>
      <c r="AP15" s="186" t="n">
        <v>700</v>
      </c>
      <c r="AQ15" s="199" t="n">
        <v>2.03</v>
      </c>
      <c r="AR15" s="199" t="n">
        <v>2.03</v>
      </c>
      <c r="AS15" s="199" t="n">
        <v>1.796</v>
      </c>
      <c r="AT15" s="199" t="n">
        <v>1.49097568120843</v>
      </c>
      <c r="AU15" s="199" t="n">
        <v>1.29132521466584</v>
      </c>
      <c r="AV15" s="199" t="n">
        <v>1.13469508584962</v>
      </c>
      <c r="AW15" s="199" t="n">
        <v>1.01576258288944</v>
      </c>
      <c r="AX15" s="199" t="n">
        <v>1.11728779758195</v>
      </c>
      <c r="AY15" s="199" t="n">
        <v>1.41383456743244</v>
      </c>
      <c r="AZ15" s="199" t="n">
        <v>1.376</v>
      </c>
      <c r="BA15" s="199" t="n">
        <v>1.496</v>
      </c>
      <c r="BB15" s="199" t="n">
        <v>1.496</v>
      </c>
      <c r="BC15" s="186" t="s">
        <v>204</v>
      </c>
      <c r="BE15" s="180" t="n">
        <v>36800</v>
      </c>
      <c r="BF15" s="198" t="n">
        <v>0.9</v>
      </c>
    </row>
    <row r="16" customFormat="false" ht="12.75" hidden="false" customHeight="false" outlineLevel="0" collapsed="false">
      <c r="A16" s="194" t="n">
        <v>36604</v>
      </c>
      <c r="B16" s="128" t="n">
        <v>17.15</v>
      </c>
      <c r="C16" s="195" t="n">
        <v>17.5</v>
      </c>
      <c r="D16" s="128" t="n">
        <v>17.85</v>
      </c>
      <c r="E16" s="190"/>
      <c r="F16" s="128" t="n">
        <v>14.7349998474121</v>
      </c>
      <c r="G16" s="128" t="n">
        <v>14.9099998474121</v>
      </c>
      <c r="H16" s="128" t="n">
        <v>15.0849998474121</v>
      </c>
      <c r="I16" s="186"/>
      <c r="J16" s="180" t="n">
        <v>36831</v>
      </c>
      <c r="K16" s="144" t="n">
        <v>18.1672512054443</v>
      </c>
      <c r="L16" s="144" t="n">
        <v>18.5047512054443</v>
      </c>
      <c r="M16" s="144" t="n">
        <v>18.8422512054443</v>
      </c>
      <c r="O16" s="144" t="n">
        <v>15.0044994354248</v>
      </c>
      <c r="P16" s="144" t="n">
        <v>17.5044994354248</v>
      </c>
      <c r="Q16" s="144" t="n">
        <v>20.0044994354248</v>
      </c>
      <c r="S16" s="144" t="n">
        <v>0</v>
      </c>
      <c r="T16" s="144" t="n">
        <v>0</v>
      </c>
      <c r="U16" s="144" t="n">
        <v>0</v>
      </c>
      <c r="W16" s="144" t="n">
        <v>0.1</v>
      </c>
      <c r="X16" s="144" t="n">
        <v>0.2</v>
      </c>
      <c r="Y16" s="144" t="n">
        <v>0.3</v>
      </c>
      <c r="AA16" s="144" t="n">
        <v>0.03</v>
      </c>
      <c r="AB16" s="144" t="n">
        <v>0.06</v>
      </c>
      <c r="AC16" s="144" t="n">
        <v>0.09</v>
      </c>
      <c r="AE16" s="144" t="n">
        <v>-0.25</v>
      </c>
      <c r="AF16" s="144" t="n">
        <v>1.5</v>
      </c>
      <c r="AG16" s="144" t="n">
        <v>0.25</v>
      </c>
      <c r="AI16" s="144" t="n">
        <v>-0.1</v>
      </c>
      <c r="AJ16" s="144" t="n">
        <v>0.3</v>
      </c>
      <c r="AK16" s="144" t="n">
        <v>0.1</v>
      </c>
      <c r="AM16" s="186" t="n">
        <v>4</v>
      </c>
      <c r="AN16" s="196" t="n">
        <v>0.1</v>
      </c>
      <c r="AP16" s="186" t="n">
        <v>800</v>
      </c>
      <c r="AQ16" s="199" t="n">
        <v>1.1</v>
      </c>
      <c r="AR16" s="199" t="n">
        <v>1.1</v>
      </c>
      <c r="AS16" s="199" t="n">
        <v>1.1359</v>
      </c>
      <c r="AT16" s="199" t="n">
        <v>1.1232726508202</v>
      </c>
      <c r="AU16" s="199" t="n">
        <v>0.75</v>
      </c>
      <c r="AV16" s="199" t="n">
        <v>0.55</v>
      </c>
      <c r="AW16" s="199" t="n">
        <v>0.4</v>
      </c>
      <c r="AX16" s="199" t="n">
        <v>0.4</v>
      </c>
      <c r="AY16" s="199" t="n">
        <v>0.65</v>
      </c>
      <c r="AZ16" s="199" t="n">
        <v>1.0615</v>
      </c>
      <c r="BA16" s="199" t="n">
        <v>1.0715</v>
      </c>
      <c r="BB16" s="199" t="n">
        <v>1.0875</v>
      </c>
      <c r="BC16" s="186" t="s">
        <v>205</v>
      </c>
      <c r="BE16" s="180" t="n">
        <v>36831</v>
      </c>
      <c r="BF16" s="198" t="n">
        <v>0.9</v>
      </c>
    </row>
    <row r="17" customFormat="false" ht="12.75" hidden="false" customHeight="false" outlineLevel="0" collapsed="false">
      <c r="A17" s="194" t="n">
        <v>36605</v>
      </c>
      <c r="B17" s="128" t="n">
        <v>25.9</v>
      </c>
      <c r="C17" s="195" t="n">
        <v>26.25</v>
      </c>
      <c r="D17" s="128" t="n">
        <v>26.6</v>
      </c>
      <c r="E17" s="190"/>
      <c r="F17" s="128" t="n">
        <v>14.7349998474121</v>
      </c>
      <c r="G17" s="128" t="n">
        <v>14.9099998474121</v>
      </c>
      <c r="H17" s="128" t="n">
        <v>15.0849998474121</v>
      </c>
      <c r="I17" s="186"/>
      <c r="J17" s="180" t="n">
        <v>36861</v>
      </c>
      <c r="K17" s="144" t="n">
        <v>19.6674991607666</v>
      </c>
      <c r="L17" s="144" t="n">
        <v>20.0049991607666</v>
      </c>
      <c r="M17" s="144" t="n">
        <v>20.3424991607666</v>
      </c>
      <c r="O17" s="144" t="n">
        <v>15</v>
      </c>
      <c r="P17" s="144" t="n">
        <v>17.5</v>
      </c>
      <c r="Q17" s="144" t="n">
        <v>20</v>
      </c>
      <c r="S17" s="144" t="n">
        <v>0</v>
      </c>
      <c r="T17" s="144" t="n">
        <v>0</v>
      </c>
      <c r="U17" s="144" t="n">
        <v>0</v>
      </c>
      <c r="W17" s="144" t="n">
        <v>0.1</v>
      </c>
      <c r="X17" s="144" t="n">
        <v>0.2</v>
      </c>
      <c r="Y17" s="144" t="n">
        <v>0.3</v>
      </c>
      <c r="AA17" s="144" t="n">
        <v>0.01</v>
      </c>
      <c r="AB17" s="144" t="n">
        <v>0.02</v>
      </c>
      <c r="AC17" s="144" t="n">
        <v>0.03</v>
      </c>
      <c r="AE17" s="144" t="n">
        <v>-0.25</v>
      </c>
      <c r="AF17" s="144" t="n">
        <v>1.5</v>
      </c>
      <c r="AG17" s="144" t="n">
        <v>0.25</v>
      </c>
      <c r="AI17" s="144" t="n">
        <v>-0.1</v>
      </c>
      <c r="AJ17" s="144" t="n">
        <v>0.3</v>
      </c>
      <c r="AK17" s="144" t="n">
        <v>0.1</v>
      </c>
      <c r="AM17" s="186" t="n">
        <v>4</v>
      </c>
      <c r="AN17" s="196" t="n">
        <v>0.1</v>
      </c>
      <c r="AP17" s="186" t="n">
        <v>900</v>
      </c>
      <c r="AQ17" s="199" t="n">
        <v>1.3</v>
      </c>
      <c r="AR17" s="199" t="n">
        <v>1.3</v>
      </c>
      <c r="AS17" s="199" t="n">
        <v>1.1898</v>
      </c>
      <c r="AT17" s="199" t="n">
        <v>1.14131544612562</v>
      </c>
      <c r="AU17" s="199" t="n">
        <v>0.75</v>
      </c>
      <c r="AV17" s="199" t="n">
        <v>0.55</v>
      </c>
      <c r="AW17" s="199" t="n">
        <v>0.4</v>
      </c>
      <c r="AX17" s="199" t="n">
        <v>0.4</v>
      </c>
      <c r="AY17" s="199" t="n">
        <v>0.65</v>
      </c>
      <c r="AZ17" s="199" t="n">
        <v>1.1326</v>
      </c>
      <c r="BA17" s="199" t="n">
        <v>1.1426</v>
      </c>
      <c r="BB17" s="199" t="n">
        <v>1.1638</v>
      </c>
      <c r="BC17" s="186" t="s">
        <v>205</v>
      </c>
      <c r="BE17" s="180" t="n">
        <v>36861</v>
      </c>
      <c r="BF17" s="198" t="n">
        <v>0.9</v>
      </c>
    </row>
    <row r="18" customFormat="false" ht="12.75" hidden="false" customHeight="false" outlineLevel="0" collapsed="false">
      <c r="A18" s="194" t="n">
        <v>36606</v>
      </c>
      <c r="B18" s="128" t="n">
        <v>25.9</v>
      </c>
      <c r="C18" s="195" t="n">
        <v>26.25</v>
      </c>
      <c r="D18" s="128" t="n">
        <v>26.6</v>
      </c>
      <c r="E18" s="190"/>
      <c r="F18" s="128" t="n">
        <v>14.7349998474121</v>
      </c>
      <c r="G18" s="128" t="n">
        <v>14.9099998474121</v>
      </c>
      <c r="H18" s="128" t="n">
        <v>15.0849998474121</v>
      </c>
      <c r="I18" s="186"/>
      <c r="J18" s="180" t="n">
        <v>36892</v>
      </c>
      <c r="K18" s="144" t="n">
        <v>26.0487487792969</v>
      </c>
      <c r="L18" s="144" t="n">
        <v>26.4987487792969</v>
      </c>
      <c r="M18" s="144" t="n">
        <v>26.9487487792969</v>
      </c>
      <c r="O18" s="144" t="n">
        <v>22.5025005340576</v>
      </c>
      <c r="P18" s="144" t="n">
        <v>25.0025005340576</v>
      </c>
      <c r="Q18" s="144" t="n">
        <v>27.5025005340576</v>
      </c>
      <c r="S18" s="144" t="n">
        <v>0</v>
      </c>
      <c r="T18" s="144" t="n">
        <v>0</v>
      </c>
      <c r="U18" s="144" t="n">
        <v>0</v>
      </c>
      <c r="W18" s="144" t="n">
        <v>0.12</v>
      </c>
      <c r="X18" s="144" t="n">
        <v>0.24</v>
      </c>
      <c r="Y18" s="144" t="n">
        <v>0.36</v>
      </c>
      <c r="AA18" s="144" t="n">
        <v>0.01</v>
      </c>
      <c r="AB18" s="144" t="n">
        <v>0.02</v>
      </c>
      <c r="AC18" s="144" t="n">
        <v>0.03</v>
      </c>
      <c r="AE18" s="144" t="n">
        <v>-0.4</v>
      </c>
      <c r="AF18" s="144" t="n">
        <v>2.25</v>
      </c>
      <c r="AG18" s="144" t="n">
        <v>0.5</v>
      </c>
      <c r="AI18" s="144" t="n">
        <v>-0.1</v>
      </c>
      <c r="AJ18" s="144" t="n">
        <v>0.3</v>
      </c>
      <c r="AK18" s="144" t="n">
        <v>0.1</v>
      </c>
      <c r="AM18" s="186" t="n">
        <v>4</v>
      </c>
      <c r="AN18" s="196" t="n">
        <v>0.1</v>
      </c>
      <c r="AP18" s="186" t="n">
        <v>1000</v>
      </c>
      <c r="AQ18" s="199" t="n">
        <v>1.3</v>
      </c>
      <c r="AR18" s="199" t="n">
        <v>1.3</v>
      </c>
      <c r="AS18" s="199" t="n">
        <v>1.1862</v>
      </c>
      <c r="AT18" s="199" t="n">
        <v>1.09378612004454</v>
      </c>
      <c r="AU18" s="199" t="n">
        <v>0.75</v>
      </c>
      <c r="AV18" s="199" t="n">
        <v>0.55</v>
      </c>
      <c r="AW18" s="199" t="n">
        <v>0.4</v>
      </c>
      <c r="AX18" s="199" t="n">
        <v>0.4</v>
      </c>
      <c r="AY18" s="199" t="n">
        <v>0.65</v>
      </c>
      <c r="AZ18" s="199" t="n">
        <v>1.1291</v>
      </c>
      <c r="BA18" s="199" t="n">
        <v>1.1352</v>
      </c>
      <c r="BB18" s="199" t="n">
        <v>1.1579</v>
      </c>
      <c r="BC18" s="186" t="s">
        <v>205</v>
      </c>
      <c r="BE18" s="180" t="n">
        <v>36892</v>
      </c>
      <c r="BF18" s="198" t="n">
        <v>0.9</v>
      </c>
    </row>
    <row r="19" customFormat="false" ht="12.75" hidden="false" customHeight="false" outlineLevel="0" collapsed="false">
      <c r="A19" s="194" t="n">
        <v>36607</v>
      </c>
      <c r="B19" s="128" t="n">
        <v>25.9</v>
      </c>
      <c r="C19" s="195" t="n">
        <v>26.25</v>
      </c>
      <c r="D19" s="128" t="n">
        <v>26.6</v>
      </c>
      <c r="E19" s="190"/>
      <c r="F19" s="128" t="n">
        <v>14.7349998474121</v>
      </c>
      <c r="G19" s="128" t="n">
        <v>14.9099998474121</v>
      </c>
      <c r="H19" s="128" t="n">
        <v>15.0849998474121</v>
      </c>
      <c r="I19" s="186"/>
      <c r="J19" s="180" t="n">
        <v>36923</v>
      </c>
      <c r="K19" s="144" t="n">
        <v>25.0462501525879</v>
      </c>
      <c r="L19" s="144" t="n">
        <v>25.4962501525879</v>
      </c>
      <c r="M19" s="144" t="n">
        <v>25.9462501525879</v>
      </c>
      <c r="O19" s="144" t="n">
        <v>20.4974994659424</v>
      </c>
      <c r="P19" s="144" t="n">
        <v>22.9974994659424</v>
      </c>
      <c r="Q19" s="144" t="n">
        <v>25.4974994659424</v>
      </c>
      <c r="S19" s="144" t="n">
        <v>0</v>
      </c>
      <c r="T19" s="144" t="n">
        <v>0</v>
      </c>
      <c r="U19" s="144" t="n">
        <v>0</v>
      </c>
      <c r="W19" s="144" t="n">
        <v>0.12</v>
      </c>
      <c r="X19" s="144" t="n">
        <v>0.24</v>
      </c>
      <c r="Y19" s="144" t="n">
        <v>0.36</v>
      </c>
      <c r="AA19" s="144" t="n">
        <v>0.0075</v>
      </c>
      <c r="AB19" s="144" t="n">
        <v>0.015</v>
      </c>
      <c r="AC19" s="144" t="n">
        <v>0.0225</v>
      </c>
      <c r="AE19" s="144" t="n">
        <v>-0.4</v>
      </c>
      <c r="AF19" s="144" t="n">
        <v>2.25</v>
      </c>
      <c r="AG19" s="144" t="n">
        <v>0.5</v>
      </c>
      <c r="AI19" s="144" t="n">
        <v>-0.1</v>
      </c>
      <c r="AJ19" s="144" t="n">
        <v>0.3</v>
      </c>
      <c r="AK19" s="144" t="n">
        <v>0.1</v>
      </c>
      <c r="AM19" s="186" t="n">
        <v>5</v>
      </c>
      <c r="AN19" s="196" t="n">
        <v>0.1</v>
      </c>
      <c r="AP19" s="186" t="n">
        <v>1100</v>
      </c>
      <c r="AQ19" s="199" t="n">
        <v>0.8</v>
      </c>
      <c r="AR19" s="199" t="n">
        <v>0.8</v>
      </c>
      <c r="AS19" s="199" t="n">
        <v>1.1653</v>
      </c>
      <c r="AT19" s="199" t="n">
        <v>1.11633559035934</v>
      </c>
      <c r="AU19" s="199" t="n">
        <v>0.75</v>
      </c>
      <c r="AV19" s="199" t="n">
        <v>0.55</v>
      </c>
      <c r="AW19" s="199" t="n">
        <v>0.4</v>
      </c>
      <c r="AX19" s="199" t="n">
        <v>0.4</v>
      </c>
      <c r="AY19" s="199" t="n">
        <v>0.65</v>
      </c>
      <c r="AZ19" s="199" t="n">
        <v>1.1227</v>
      </c>
      <c r="BA19" s="199" t="n">
        <v>1.1133</v>
      </c>
      <c r="BB19" s="199" t="n">
        <v>1.1327</v>
      </c>
      <c r="BC19" s="186" t="s">
        <v>205</v>
      </c>
      <c r="BE19" s="180" t="n">
        <v>36923</v>
      </c>
      <c r="BF19" s="198" t="n">
        <v>0.9</v>
      </c>
    </row>
    <row r="20" customFormat="false" ht="12.75" hidden="false" customHeight="false" outlineLevel="0" collapsed="false">
      <c r="A20" s="194" t="n">
        <v>36608</v>
      </c>
      <c r="B20" s="128" t="n">
        <v>25.9</v>
      </c>
      <c r="C20" s="195" t="n">
        <v>26.25</v>
      </c>
      <c r="D20" s="128" t="n">
        <v>26.6</v>
      </c>
      <c r="E20" s="190"/>
      <c r="F20" s="128" t="n">
        <v>14.7349998474121</v>
      </c>
      <c r="G20" s="128" t="n">
        <v>14.9099998474121</v>
      </c>
      <c r="H20" s="128" t="n">
        <v>15.0849998474121</v>
      </c>
      <c r="I20" s="186"/>
      <c r="J20" s="180" t="n">
        <v>36951</v>
      </c>
      <c r="K20" s="144" t="n">
        <v>18.3847496032715</v>
      </c>
      <c r="L20" s="144" t="n">
        <v>18.6847496032715</v>
      </c>
      <c r="M20" s="144" t="n">
        <v>18.9847496032715</v>
      </c>
      <c r="O20" s="144" t="n">
        <v>15.8144989013672</v>
      </c>
      <c r="P20" s="144" t="n">
        <v>18.3144989013672</v>
      </c>
      <c r="Q20" s="144" t="n">
        <v>20.8144989013672</v>
      </c>
      <c r="S20" s="144" t="n">
        <v>0</v>
      </c>
      <c r="T20" s="144" t="n">
        <v>0</v>
      </c>
      <c r="U20" s="144" t="n">
        <v>0</v>
      </c>
      <c r="W20" s="144" t="n">
        <v>0.1</v>
      </c>
      <c r="X20" s="144" t="n">
        <v>0.2</v>
      </c>
      <c r="Y20" s="144" t="n">
        <v>0.3</v>
      </c>
      <c r="AA20" s="144" t="n">
        <v>0.0075</v>
      </c>
      <c r="AB20" s="144" t="n">
        <v>0.015</v>
      </c>
      <c r="AC20" s="144" t="n">
        <v>0.0225</v>
      </c>
      <c r="AE20" s="144" t="n">
        <v>-0.25</v>
      </c>
      <c r="AF20" s="144" t="n">
        <v>1.1</v>
      </c>
      <c r="AG20" s="144" t="n">
        <v>0.25</v>
      </c>
      <c r="AI20" s="144" t="n">
        <v>-0.1</v>
      </c>
      <c r="AJ20" s="144" t="n">
        <v>0.3</v>
      </c>
      <c r="AK20" s="144" t="n">
        <v>0.1</v>
      </c>
      <c r="AM20" s="186" t="n">
        <v>5</v>
      </c>
      <c r="AN20" s="196" t="n">
        <v>0.1</v>
      </c>
      <c r="AP20" s="186" t="n">
        <v>1200</v>
      </c>
      <c r="AQ20" s="199" t="n">
        <v>0.8</v>
      </c>
      <c r="AR20" s="199" t="n">
        <v>0.8</v>
      </c>
      <c r="AS20" s="199" t="n">
        <v>0.8904</v>
      </c>
      <c r="AT20" s="199" t="n">
        <v>1.11852454679246</v>
      </c>
      <c r="AU20" s="199" t="n">
        <v>1</v>
      </c>
      <c r="AV20" s="199" t="n">
        <v>1.2</v>
      </c>
      <c r="AW20" s="199" t="n">
        <v>1.3</v>
      </c>
      <c r="AX20" s="199" t="n">
        <v>1.3</v>
      </c>
      <c r="AY20" s="199" t="n">
        <v>1.3</v>
      </c>
      <c r="AZ20" s="199" t="n">
        <v>0.9474</v>
      </c>
      <c r="BA20" s="199" t="n">
        <v>0.9374</v>
      </c>
      <c r="BB20" s="199" t="n">
        <v>0.9204</v>
      </c>
      <c r="BC20" s="186" t="s">
        <v>205</v>
      </c>
      <c r="BE20" s="180" t="n">
        <v>36951</v>
      </c>
      <c r="BF20" s="198" t="n">
        <v>0.9</v>
      </c>
    </row>
    <row r="21" customFormat="false" ht="12.75" hidden="false" customHeight="false" outlineLevel="0" collapsed="false">
      <c r="A21" s="194" t="n">
        <v>36609</v>
      </c>
      <c r="B21" s="128" t="n">
        <v>25.9</v>
      </c>
      <c r="C21" s="195" t="n">
        <v>26.25</v>
      </c>
      <c r="D21" s="128" t="n">
        <v>26.6</v>
      </c>
      <c r="E21" s="190"/>
      <c r="F21" s="128" t="n">
        <v>14.7349998474121</v>
      </c>
      <c r="G21" s="128" t="n">
        <v>14.9099998474121</v>
      </c>
      <c r="H21" s="128" t="n">
        <v>15.0849998474121</v>
      </c>
      <c r="I21" s="186"/>
      <c r="J21" s="180" t="n">
        <v>36982</v>
      </c>
      <c r="K21" s="144" t="n">
        <v>19.1800003051758</v>
      </c>
      <c r="L21" s="144" t="n">
        <v>19.3675003051758</v>
      </c>
      <c r="M21" s="144" t="n">
        <v>19.5550003051758</v>
      </c>
      <c r="O21" s="144" t="n">
        <v>15.5849990844727</v>
      </c>
      <c r="P21" s="144" t="n">
        <v>18.0849990844727</v>
      </c>
      <c r="Q21" s="144" t="n">
        <v>20.5849990844727</v>
      </c>
      <c r="S21" s="144" t="n">
        <v>0</v>
      </c>
      <c r="T21" s="144" t="n">
        <v>0</v>
      </c>
      <c r="U21" s="144" t="n">
        <v>0</v>
      </c>
      <c r="W21" s="144" t="n">
        <v>0.095</v>
      </c>
      <c r="X21" s="144" t="n">
        <v>0.19</v>
      </c>
      <c r="Y21" s="144" t="n">
        <v>0.285</v>
      </c>
      <c r="AA21" s="144" t="n">
        <v>0.0075</v>
      </c>
      <c r="AB21" s="144" t="n">
        <v>0.015</v>
      </c>
      <c r="AC21" s="144" t="n">
        <v>0.0225</v>
      </c>
      <c r="AE21" s="144" t="n">
        <v>-0.25</v>
      </c>
      <c r="AF21" s="144" t="n">
        <v>1.2</v>
      </c>
      <c r="AG21" s="144" t="n">
        <v>0.25</v>
      </c>
      <c r="AI21" s="144" t="n">
        <v>-0.1</v>
      </c>
      <c r="AJ21" s="144" t="n">
        <v>0.3</v>
      </c>
      <c r="AK21" s="144" t="n">
        <v>0.1</v>
      </c>
      <c r="AM21" s="186" t="n">
        <v>5</v>
      </c>
      <c r="AN21" s="196" t="n">
        <v>0.1</v>
      </c>
      <c r="AP21" s="186" t="n">
        <v>1300</v>
      </c>
      <c r="AQ21" s="199" t="n">
        <v>0.8</v>
      </c>
      <c r="AR21" s="199" t="n">
        <v>0.8</v>
      </c>
      <c r="AS21" s="199" t="n">
        <v>0.8648</v>
      </c>
      <c r="AT21" s="199" t="n">
        <v>1.01643226256211</v>
      </c>
      <c r="AU21" s="199" t="n">
        <v>1</v>
      </c>
      <c r="AV21" s="199" t="n">
        <v>1.2</v>
      </c>
      <c r="AW21" s="199" t="n">
        <v>1.3</v>
      </c>
      <c r="AX21" s="199" t="n">
        <v>1.3</v>
      </c>
      <c r="AY21" s="199" t="n">
        <v>1.3</v>
      </c>
      <c r="AZ21" s="199" t="n">
        <v>0.8899</v>
      </c>
      <c r="BA21" s="199" t="n">
        <v>0.8829</v>
      </c>
      <c r="BB21" s="199" t="n">
        <v>0.8749</v>
      </c>
      <c r="BC21" s="186" t="s">
        <v>205</v>
      </c>
      <c r="BE21" s="180" t="n">
        <v>36982</v>
      </c>
      <c r="BF21" s="198" t="n">
        <v>0.9</v>
      </c>
    </row>
    <row r="22" customFormat="false" ht="12.75" hidden="false" customHeight="false" outlineLevel="0" collapsed="false">
      <c r="A22" s="194" t="n">
        <v>36610</v>
      </c>
      <c r="B22" s="128" t="n">
        <v>16.15</v>
      </c>
      <c r="C22" s="195" t="n">
        <v>16.5</v>
      </c>
      <c r="D22" s="128" t="n">
        <v>16.85</v>
      </c>
      <c r="E22" s="190"/>
      <c r="F22" s="128" t="n">
        <v>16.7349998474121</v>
      </c>
      <c r="G22" s="128" t="n">
        <v>16.9099998474121</v>
      </c>
      <c r="H22" s="128" t="n">
        <v>17.0849998474121</v>
      </c>
      <c r="I22" s="186"/>
      <c r="J22" s="180" t="n">
        <v>37012</v>
      </c>
      <c r="K22" s="144" t="n">
        <v>18.8825000762939</v>
      </c>
      <c r="L22" s="144" t="n">
        <v>19.4825000762939</v>
      </c>
      <c r="M22" s="144" t="n">
        <v>20.0825000762939</v>
      </c>
      <c r="O22" s="144" t="n">
        <v>16.1149997711182</v>
      </c>
      <c r="P22" s="144" t="n">
        <v>18.6149997711182</v>
      </c>
      <c r="Q22" s="144" t="n">
        <v>21.1149997711182</v>
      </c>
      <c r="S22" s="144" t="n">
        <v>0</v>
      </c>
      <c r="T22" s="144" t="n">
        <v>0</v>
      </c>
      <c r="U22" s="144" t="n">
        <v>0</v>
      </c>
      <c r="W22" s="144" t="n">
        <v>0.105</v>
      </c>
      <c r="X22" s="144" t="n">
        <v>0.21</v>
      </c>
      <c r="Y22" s="144" t="n">
        <v>0.315</v>
      </c>
      <c r="AA22" s="144" t="n">
        <v>0.0075</v>
      </c>
      <c r="AB22" s="144" t="n">
        <v>0.015</v>
      </c>
      <c r="AC22" s="144" t="n">
        <v>0.0225</v>
      </c>
      <c r="AE22" s="144" t="n">
        <v>-0.25</v>
      </c>
      <c r="AF22" s="144" t="n">
        <v>2.15</v>
      </c>
      <c r="AG22" s="144" t="n">
        <v>0.25</v>
      </c>
      <c r="AI22" s="144" t="n">
        <v>-0.1</v>
      </c>
      <c r="AJ22" s="144" t="n">
        <v>0.3</v>
      </c>
      <c r="AK22" s="144" t="n">
        <v>0.1</v>
      </c>
      <c r="AM22" s="186" t="n">
        <v>6</v>
      </c>
      <c r="AN22" s="196" t="n">
        <v>0.1</v>
      </c>
      <c r="AP22" s="186" t="n">
        <v>1400</v>
      </c>
      <c r="AQ22" s="199" t="n">
        <v>0.8</v>
      </c>
      <c r="AR22" s="199" t="n">
        <v>0.8</v>
      </c>
      <c r="AS22" s="199" t="n">
        <v>0.8372</v>
      </c>
      <c r="AT22" s="199" t="n">
        <v>1.01752674077867</v>
      </c>
      <c r="AU22" s="199" t="n">
        <v>1.5</v>
      </c>
      <c r="AV22" s="199" t="n">
        <v>1.7</v>
      </c>
      <c r="AW22" s="199" t="n">
        <v>1.9</v>
      </c>
      <c r="AX22" s="199" t="n">
        <v>1.9</v>
      </c>
      <c r="AY22" s="199" t="n">
        <v>1.4</v>
      </c>
      <c r="AZ22" s="199" t="n">
        <v>0.8652</v>
      </c>
      <c r="BA22" s="199" t="n">
        <v>0.8592</v>
      </c>
      <c r="BB22" s="199" t="n">
        <v>0.8372</v>
      </c>
      <c r="BC22" s="186" t="s">
        <v>205</v>
      </c>
      <c r="BE22" s="180" t="n">
        <v>37012</v>
      </c>
      <c r="BF22" s="198" t="n">
        <v>0.9</v>
      </c>
    </row>
    <row r="23" customFormat="false" ht="12.75" hidden="false" customHeight="false" outlineLevel="0" collapsed="false">
      <c r="A23" s="194" t="n">
        <v>36611</v>
      </c>
      <c r="B23" s="128" t="n">
        <v>16.15</v>
      </c>
      <c r="C23" s="195" t="n">
        <v>16.5</v>
      </c>
      <c r="D23" s="128" t="n">
        <v>16.85</v>
      </c>
      <c r="E23" s="190"/>
      <c r="F23" s="128" t="n">
        <v>16.7349998474121</v>
      </c>
      <c r="G23" s="128" t="n">
        <v>16.9099998474121</v>
      </c>
      <c r="H23" s="128" t="n">
        <v>17.0849998474121</v>
      </c>
      <c r="I23" s="186"/>
      <c r="J23" s="180" t="n">
        <v>37043</v>
      </c>
      <c r="K23" s="144" t="n">
        <v>22.3337501525879</v>
      </c>
      <c r="L23" s="144" t="n">
        <v>24.0587501525879</v>
      </c>
      <c r="M23" s="144" t="n">
        <v>25.7837501525879</v>
      </c>
      <c r="O23" s="144" t="n">
        <v>15.0424995422363</v>
      </c>
      <c r="P23" s="144" t="n">
        <v>17.5424995422363</v>
      </c>
      <c r="Q23" s="144" t="n">
        <v>20.0424995422363</v>
      </c>
      <c r="S23" s="144" t="n">
        <v>0</v>
      </c>
      <c r="T23" s="144" t="n">
        <v>0</v>
      </c>
      <c r="U23" s="144" t="n">
        <v>0</v>
      </c>
      <c r="W23" s="144" t="n">
        <v>0.135</v>
      </c>
      <c r="X23" s="144" t="n">
        <v>0.27</v>
      </c>
      <c r="Y23" s="144" t="n">
        <v>0.405</v>
      </c>
      <c r="AA23" s="144" t="n">
        <v>0.0075</v>
      </c>
      <c r="AB23" s="144" t="n">
        <v>0.015</v>
      </c>
      <c r="AC23" s="144" t="n">
        <v>0.0225</v>
      </c>
      <c r="AE23" s="144" t="n">
        <v>-0.75</v>
      </c>
      <c r="AF23" s="144" t="n">
        <v>2.75</v>
      </c>
      <c r="AG23" s="144" t="n">
        <v>0.75</v>
      </c>
      <c r="AI23" s="144" t="n">
        <v>-0.1</v>
      </c>
      <c r="AJ23" s="144" t="n">
        <v>0.3</v>
      </c>
      <c r="AK23" s="144" t="n">
        <v>0.1</v>
      </c>
      <c r="AM23" s="186" t="n">
        <v>6</v>
      </c>
      <c r="AN23" s="196" t="n">
        <v>0.1</v>
      </c>
      <c r="AP23" s="186" t="n">
        <v>1500</v>
      </c>
      <c r="AQ23" s="199" t="n">
        <v>0.8</v>
      </c>
      <c r="AR23" s="199" t="n">
        <v>0.8</v>
      </c>
      <c r="AS23" s="199" t="n">
        <v>0.7951</v>
      </c>
      <c r="AT23" s="199" t="n">
        <v>0.954368909575779</v>
      </c>
      <c r="AU23" s="199" t="n">
        <v>1.5</v>
      </c>
      <c r="AV23" s="199" t="n">
        <v>1.7</v>
      </c>
      <c r="AW23" s="199" t="n">
        <v>1.9</v>
      </c>
      <c r="AX23" s="199" t="n">
        <v>1.9</v>
      </c>
      <c r="AY23" s="199" t="n">
        <v>1.4</v>
      </c>
      <c r="AZ23" s="199" t="n">
        <v>0.8451</v>
      </c>
      <c r="BA23" s="199" t="n">
        <v>0.8391</v>
      </c>
      <c r="BB23" s="199" t="n">
        <v>0.7951</v>
      </c>
      <c r="BC23" s="186" t="s">
        <v>205</v>
      </c>
      <c r="BE23" s="180" t="n">
        <v>37043</v>
      </c>
      <c r="BF23" s="198" t="n">
        <v>0.9</v>
      </c>
    </row>
    <row r="24" customFormat="false" ht="12.75" hidden="false" customHeight="false" outlineLevel="0" collapsed="false">
      <c r="A24" s="194" t="n">
        <v>36612</v>
      </c>
      <c r="B24" s="128" t="n">
        <v>25.65</v>
      </c>
      <c r="C24" s="195" t="n">
        <v>26</v>
      </c>
      <c r="D24" s="128" t="n">
        <v>26.35</v>
      </c>
      <c r="E24" s="190"/>
      <c r="F24" s="128" t="n">
        <v>16.7349998474121</v>
      </c>
      <c r="G24" s="128" t="n">
        <v>16.9099998474121</v>
      </c>
      <c r="H24" s="128" t="n">
        <v>17.0849998474121</v>
      </c>
      <c r="I24" s="186"/>
      <c r="J24" s="180" t="n">
        <v>37073</v>
      </c>
      <c r="K24" s="144" t="n">
        <v>36.2612495422363</v>
      </c>
      <c r="L24" s="144" t="n">
        <v>38.5112495422363</v>
      </c>
      <c r="M24" s="144" t="n">
        <v>40.7612495422363</v>
      </c>
      <c r="O24" s="144" t="n">
        <v>25.4974994659424</v>
      </c>
      <c r="P24" s="144" t="n">
        <v>27.9974994659424</v>
      </c>
      <c r="Q24" s="144" t="n">
        <v>30.4974994659424</v>
      </c>
      <c r="S24" s="144" t="n">
        <v>0</v>
      </c>
      <c r="T24" s="144" t="n">
        <v>0</v>
      </c>
      <c r="U24" s="144" t="n">
        <v>0</v>
      </c>
      <c r="W24" s="144" t="n">
        <v>0.165</v>
      </c>
      <c r="X24" s="144" t="n">
        <v>0.33</v>
      </c>
      <c r="Y24" s="144" t="n">
        <v>0.495</v>
      </c>
      <c r="AA24" s="144" t="n">
        <v>0.0075</v>
      </c>
      <c r="AB24" s="144" t="n">
        <v>0.015</v>
      </c>
      <c r="AC24" s="144" t="n">
        <v>0.0225</v>
      </c>
      <c r="AE24" s="144" t="n">
        <v>-1</v>
      </c>
      <c r="AF24" s="144" t="n">
        <v>3.75</v>
      </c>
      <c r="AG24" s="144" t="n">
        <v>1</v>
      </c>
      <c r="AI24" s="144" t="n">
        <v>-0.1</v>
      </c>
      <c r="AJ24" s="144" t="n">
        <v>0.3</v>
      </c>
      <c r="AK24" s="144" t="n">
        <v>0.1</v>
      </c>
      <c r="AM24" s="186" t="n">
        <v>6</v>
      </c>
      <c r="AN24" s="196" t="n">
        <v>0.1</v>
      </c>
      <c r="AP24" s="186" t="n">
        <v>1600</v>
      </c>
      <c r="AQ24" s="199" t="n">
        <v>0.8</v>
      </c>
      <c r="AR24" s="199" t="n">
        <v>0.8</v>
      </c>
      <c r="AS24" s="199" t="n">
        <v>0.7793</v>
      </c>
      <c r="AT24" s="199" t="n">
        <v>0.891967555963749</v>
      </c>
      <c r="AU24" s="199" t="n">
        <v>1.5</v>
      </c>
      <c r="AV24" s="199" t="n">
        <v>1.7</v>
      </c>
      <c r="AW24" s="199" t="n">
        <v>1.9</v>
      </c>
      <c r="AX24" s="199" t="n">
        <v>1.9</v>
      </c>
      <c r="AY24" s="199" t="n">
        <v>1.4</v>
      </c>
      <c r="AZ24" s="199" t="n">
        <v>0.8393</v>
      </c>
      <c r="BA24" s="199" t="n">
        <v>0.8253</v>
      </c>
      <c r="BB24" s="199" t="n">
        <v>0.7813</v>
      </c>
      <c r="BC24" s="186" t="s">
        <v>205</v>
      </c>
      <c r="BE24" s="180" t="n">
        <v>37073</v>
      </c>
      <c r="BF24" s="198" t="n">
        <v>0.9</v>
      </c>
    </row>
    <row r="25" customFormat="false" ht="12.75" hidden="false" customHeight="false" outlineLevel="0" collapsed="false">
      <c r="A25" s="194" t="n">
        <v>36613</v>
      </c>
      <c r="B25" s="128" t="n">
        <v>25.65</v>
      </c>
      <c r="C25" s="195" t="n">
        <v>26</v>
      </c>
      <c r="D25" s="128" t="n">
        <v>26.35</v>
      </c>
      <c r="E25" s="190"/>
      <c r="F25" s="128" t="n">
        <v>16.7349998474121</v>
      </c>
      <c r="G25" s="128" t="n">
        <v>16.9099998474121</v>
      </c>
      <c r="H25" s="128" t="n">
        <v>17.0849998474121</v>
      </c>
      <c r="I25" s="186"/>
      <c r="J25" s="180" t="n">
        <v>37104</v>
      </c>
      <c r="K25" s="144" t="n">
        <v>38.5224990844727</v>
      </c>
      <c r="L25" s="144" t="n">
        <v>40.7724990844727</v>
      </c>
      <c r="M25" s="144" t="n">
        <v>43.0224990844727</v>
      </c>
      <c r="O25" s="144" t="n">
        <v>26.9950008392334</v>
      </c>
      <c r="P25" s="144" t="n">
        <v>29.4950008392334</v>
      </c>
      <c r="Q25" s="144" t="n">
        <v>31.9950008392334</v>
      </c>
      <c r="S25" s="144" t="n">
        <v>0</v>
      </c>
      <c r="T25" s="144" t="n">
        <v>0</v>
      </c>
      <c r="U25" s="144" t="n">
        <v>0</v>
      </c>
      <c r="W25" s="144" t="n">
        <v>0.165</v>
      </c>
      <c r="X25" s="144" t="n">
        <v>0.33</v>
      </c>
      <c r="Y25" s="144" t="n">
        <v>0.495</v>
      </c>
      <c r="AA25" s="144" t="n">
        <v>0.0075</v>
      </c>
      <c r="AB25" s="144" t="n">
        <v>0.015</v>
      </c>
      <c r="AC25" s="144" t="n">
        <v>0.0225</v>
      </c>
      <c r="AE25" s="144" t="n">
        <v>-1</v>
      </c>
      <c r="AF25" s="144" t="n">
        <v>3.75</v>
      </c>
      <c r="AG25" s="144" t="n">
        <v>1</v>
      </c>
      <c r="AI25" s="144" t="n">
        <v>-0.1</v>
      </c>
      <c r="AJ25" s="144" t="n">
        <v>0.3</v>
      </c>
      <c r="AK25" s="144" t="n">
        <v>0.1</v>
      </c>
      <c r="AM25" s="186" t="n">
        <v>7</v>
      </c>
      <c r="AN25" s="196" t="n">
        <v>0.15</v>
      </c>
      <c r="AP25" s="186" t="n">
        <v>1700</v>
      </c>
      <c r="AQ25" s="199" t="n">
        <v>1.2</v>
      </c>
      <c r="AR25" s="199" t="n">
        <v>1.2</v>
      </c>
      <c r="AS25" s="199" t="n">
        <v>0.8496</v>
      </c>
      <c r="AT25" s="199" t="n">
        <v>0.87001361056091</v>
      </c>
      <c r="AU25" s="199" t="n">
        <v>1.5</v>
      </c>
      <c r="AV25" s="199" t="n">
        <v>1.7</v>
      </c>
      <c r="AW25" s="199" t="n">
        <v>1.9</v>
      </c>
      <c r="AX25" s="199" t="n">
        <v>1.9</v>
      </c>
      <c r="AY25" s="199" t="n">
        <v>1.4</v>
      </c>
      <c r="AZ25" s="199" t="n">
        <v>0.8896</v>
      </c>
      <c r="BA25" s="199" t="n">
        <v>0.8866</v>
      </c>
      <c r="BB25" s="199" t="n">
        <v>0.8796</v>
      </c>
      <c r="BC25" s="186" t="s">
        <v>205</v>
      </c>
      <c r="BE25" s="180" t="n">
        <v>37104</v>
      </c>
      <c r="BF25" s="198" t="n">
        <v>0.9</v>
      </c>
    </row>
    <row r="26" customFormat="false" ht="12.75" hidden="false" customHeight="false" outlineLevel="0" collapsed="false">
      <c r="A26" s="194" t="n">
        <v>36614</v>
      </c>
      <c r="B26" s="128" t="n">
        <v>25.65</v>
      </c>
      <c r="C26" s="195" t="n">
        <v>26</v>
      </c>
      <c r="D26" s="128" t="n">
        <v>26.35</v>
      </c>
      <c r="E26" s="190"/>
      <c r="F26" s="128" t="n">
        <v>16.7349998474121</v>
      </c>
      <c r="G26" s="128" t="n">
        <v>16.9099998474121</v>
      </c>
      <c r="H26" s="128" t="n">
        <v>17.0849998474121</v>
      </c>
      <c r="I26" s="186"/>
      <c r="J26" s="180" t="n">
        <v>37135</v>
      </c>
      <c r="K26" s="144" t="n">
        <v>17.4549995422363</v>
      </c>
      <c r="L26" s="144" t="n">
        <v>17.9799995422363</v>
      </c>
      <c r="M26" s="144" t="n">
        <v>18.5049995422363</v>
      </c>
      <c r="O26" s="144" t="n">
        <v>12.0600004196167</v>
      </c>
      <c r="P26" s="144" t="n">
        <v>14.5600004196167</v>
      </c>
      <c r="Q26" s="144" t="n">
        <v>17.0600004196167</v>
      </c>
      <c r="S26" s="144" t="n">
        <v>0</v>
      </c>
      <c r="T26" s="144" t="n">
        <v>0</v>
      </c>
      <c r="U26" s="144" t="n">
        <v>0</v>
      </c>
      <c r="W26" s="144" t="n">
        <v>0.1</v>
      </c>
      <c r="X26" s="144" t="n">
        <v>0.2</v>
      </c>
      <c r="Y26" s="144" t="n">
        <v>0.3</v>
      </c>
      <c r="AA26" s="144" t="n">
        <v>0.0075</v>
      </c>
      <c r="AB26" s="144" t="n">
        <v>0.015</v>
      </c>
      <c r="AC26" s="144" t="n">
        <v>0.0225</v>
      </c>
      <c r="AE26" s="144" t="n">
        <v>-0.4</v>
      </c>
      <c r="AF26" s="144" t="n">
        <v>2.25</v>
      </c>
      <c r="AG26" s="144" t="n">
        <v>0.5</v>
      </c>
      <c r="AI26" s="144" t="n">
        <v>-0.1</v>
      </c>
      <c r="AJ26" s="144" t="n">
        <v>0.3</v>
      </c>
      <c r="AK26" s="144" t="n">
        <v>0.1</v>
      </c>
      <c r="AM26" s="186" t="n">
        <v>7</v>
      </c>
      <c r="AN26" s="196" t="n">
        <v>0.15</v>
      </c>
      <c r="AP26" s="186" t="n">
        <v>1800</v>
      </c>
      <c r="AQ26" s="199" t="n">
        <v>1.2</v>
      </c>
      <c r="AR26" s="199" t="n">
        <v>1.2</v>
      </c>
      <c r="AS26" s="199" t="n">
        <v>1.1583</v>
      </c>
      <c r="AT26" s="199" t="n">
        <v>0.858698637233787</v>
      </c>
      <c r="AU26" s="199" t="n">
        <v>1</v>
      </c>
      <c r="AV26" s="199" t="n">
        <v>1.2</v>
      </c>
      <c r="AW26" s="199" t="n">
        <v>1.3</v>
      </c>
      <c r="AX26" s="199" t="n">
        <v>1.3</v>
      </c>
      <c r="AY26" s="199" t="n">
        <v>1.3</v>
      </c>
      <c r="AZ26" s="199" t="n">
        <v>1.2001</v>
      </c>
      <c r="BA26" s="199" t="n">
        <v>1.2171</v>
      </c>
      <c r="BB26" s="199" t="n">
        <v>1.23965925286319</v>
      </c>
      <c r="BC26" s="186" t="s">
        <v>205</v>
      </c>
      <c r="BE26" s="180" t="n">
        <v>37135</v>
      </c>
      <c r="BF26" s="198" t="n">
        <v>0.9</v>
      </c>
    </row>
    <row r="27" customFormat="false" ht="12.75" hidden="false" customHeight="false" outlineLevel="0" collapsed="false">
      <c r="A27" s="194" t="n">
        <v>36615</v>
      </c>
      <c r="B27" s="128" t="n">
        <v>25.65</v>
      </c>
      <c r="C27" s="195" t="n">
        <v>26</v>
      </c>
      <c r="D27" s="128" t="n">
        <v>26.35</v>
      </c>
      <c r="E27" s="190"/>
      <c r="F27" s="128" t="n">
        <v>16.7349998474121</v>
      </c>
      <c r="G27" s="128" t="n">
        <v>16.9099998474121</v>
      </c>
      <c r="H27" s="128" t="n">
        <v>17.0849998474121</v>
      </c>
      <c r="I27" s="186"/>
      <c r="J27" s="180" t="n">
        <v>37165</v>
      </c>
      <c r="K27" s="144" t="n">
        <v>16.6194995880127</v>
      </c>
      <c r="L27" s="144" t="n">
        <v>17.0319995880127</v>
      </c>
      <c r="M27" s="144" t="n">
        <v>17.4444995880127</v>
      </c>
      <c r="O27" s="144" t="n">
        <v>12.2040004730225</v>
      </c>
      <c r="P27" s="144" t="n">
        <v>14.7040004730225</v>
      </c>
      <c r="Q27" s="144" t="n">
        <v>17.2040004730225</v>
      </c>
      <c r="S27" s="144" t="n">
        <v>0</v>
      </c>
      <c r="T27" s="144" t="n">
        <v>0</v>
      </c>
      <c r="U27" s="144" t="n">
        <v>0</v>
      </c>
      <c r="W27" s="144" t="n">
        <v>0.075</v>
      </c>
      <c r="X27" s="144" t="n">
        <v>0.15</v>
      </c>
      <c r="Y27" s="144" t="n">
        <v>0.225</v>
      </c>
      <c r="AA27" s="144" t="n">
        <v>0.0075</v>
      </c>
      <c r="AB27" s="144" t="n">
        <v>0.015</v>
      </c>
      <c r="AC27" s="144" t="n">
        <v>0.0225</v>
      </c>
      <c r="AE27" s="144" t="n">
        <v>-0.25</v>
      </c>
      <c r="AF27" s="144" t="n">
        <v>1.5</v>
      </c>
      <c r="AG27" s="144" t="n">
        <v>0.25</v>
      </c>
      <c r="AI27" s="144" t="n">
        <v>-0.1</v>
      </c>
      <c r="AJ27" s="144" t="n">
        <v>0.3</v>
      </c>
      <c r="AK27" s="144" t="n">
        <v>0.1</v>
      </c>
      <c r="AM27" s="186" t="n">
        <v>7</v>
      </c>
      <c r="AN27" s="196" t="n">
        <v>0.15</v>
      </c>
      <c r="AP27" s="186" t="n">
        <v>1900</v>
      </c>
      <c r="AQ27" s="199" t="n">
        <v>1.2</v>
      </c>
      <c r="AR27" s="199" t="n">
        <v>1.2</v>
      </c>
      <c r="AS27" s="199" t="n">
        <v>1.2719</v>
      </c>
      <c r="AT27" s="199" t="n">
        <v>0.854095390617062</v>
      </c>
      <c r="AU27" s="199" t="n">
        <v>1</v>
      </c>
      <c r="AV27" s="199" t="n">
        <v>1.2</v>
      </c>
      <c r="AW27" s="199" t="n">
        <v>1.3</v>
      </c>
      <c r="AX27" s="199" t="n">
        <v>1.3</v>
      </c>
      <c r="AY27" s="199" t="n">
        <v>1.3</v>
      </c>
      <c r="AZ27" s="199" t="n">
        <v>1.2095</v>
      </c>
      <c r="BA27" s="199" t="n">
        <v>1.2269</v>
      </c>
      <c r="BB27" s="199" t="n">
        <v>1.2314</v>
      </c>
      <c r="BC27" s="186" t="s">
        <v>205</v>
      </c>
      <c r="BE27" s="180" t="n">
        <v>37165</v>
      </c>
      <c r="BF27" s="198" t="n">
        <v>0.9</v>
      </c>
    </row>
    <row r="28" customFormat="false" ht="12.75" hidden="false" customHeight="false" outlineLevel="0" collapsed="false">
      <c r="A28" s="194" t="n">
        <v>36616</v>
      </c>
      <c r="B28" s="128" t="n">
        <v>25.65</v>
      </c>
      <c r="C28" s="195" t="n">
        <v>26</v>
      </c>
      <c r="D28" s="128" t="n">
        <v>26.35</v>
      </c>
      <c r="E28" s="190"/>
      <c r="F28" s="128" t="n">
        <v>16.7349998474121</v>
      </c>
      <c r="G28" s="128" t="n">
        <v>16.9099998474121</v>
      </c>
      <c r="H28" s="128" t="n">
        <v>17.0849998474121</v>
      </c>
      <c r="I28" s="186"/>
      <c r="J28" s="180" t="n">
        <v>37196</v>
      </c>
      <c r="K28" s="144" t="n">
        <v>16.0812496185303</v>
      </c>
      <c r="L28" s="144" t="n">
        <v>16.4937496185303</v>
      </c>
      <c r="M28" s="144" t="n">
        <v>16.9062496185303</v>
      </c>
      <c r="O28" s="144" t="n">
        <v>12.7250003814697</v>
      </c>
      <c r="P28" s="144" t="n">
        <v>15.2250003814697</v>
      </c>
      <c r="Q28" s="144" t="n">
        <v>17.7250003814697</v>
      </c>
      <c r="S28" s="144" t="n">
        <v>0</v>
      </c>
      <c r="T28" s="144" t="n">
        <v>0</v>
      </c>
      <c r="U28" s="144" t="n">
        <v>0</v>
      </c>
      <c r="W28" s="144" t="n">
        <v>0.075</v>
      </c>
      <c r="X28" s="144" t="n">
        <v>0.15</v>
      </c>
      <c r="Y28" s="144" t="n">
        <v>0.225</v>
      </c>
      <c r="AA28" s="144" t="n">
        <v>0.0075</v>
      </c>
      <c r="AB28" s="144" t="n">
        <v>0.015</v>
      </c>
      <c r="AC28" s="144" t="n">
        <v>0.0225</v>
      </c>
      <c r="AE28" s="144" t="n">
        <v>-0.25</v>
      </c>
      <c r="AF28" s="144" t="n">
        <v>1.5</v>
      </c>
      <c r="AG28" s="144" t="n">
        <v>0.25</v>
      </c>
      <c r="AI28" s="144" t="n">
        <v>-0.1</v>
      </c>
      <c r="AJ28" s="144" t="n">
        <v>0.3</v>
      </c>
      <c r="AK28" s="144" t="n">
        <v>0.1</v>
      </c>
      <c r="AM28" s="186" t="n">
        <v>8</v>
      </c>
      <c r="AN28" s="196" t="n">
        <v>0.15</v>
      </c>
      <c r="AP28" s="186" t="n">
        <v>2000</v>
      </c>
      <c r="AQ28" s="199" t="n">
        <v>1.2</v>
      </c>
      <c r="AR28" s="199" t="n">
        <v>1.2</v>
      </c>
      <c r="AS28" s="199" t="n">
        <v>1.217</v>
      </c>
      <c r="AT28" s="199" t="n">
        <v>0.936808972307086</v>
      </c>
      <c r="AU28" s="199" t="n">
        <v>0.75</v>
      </c>
      <c r="AV28" s="199" t="n">
        <v>0.55</v>
      </c>
      <c r="AW28" s="199" t="n">
        <v>0.4</v>
      </c>
      <c r="AX28" s="199" t="n">
        <v>0.4</v>
      </c>
      <c r="AY28" s="199" t="n">
        <v>0.65</v>
      </c>
      <c r="AZ28" s="199" t="n">
        <v>1.1567</v>
      </c>
      <c r="BA28" s="199" t="n">
        <v>1.1767</v>
      </c>
      <c r="BB28" s="199" t="n">
        <v>1.18899630831453</v>
      </c>
      <c r="BC28" s="186" t="s">
        <v>205</v>
      </c>
      <c r="BE28" s="180" t="n">
        <v>37196</v>
      </c>
      <c r="BF28" s="198" t="n">
        <v>0.9</v>
      </c>
    </row>
    <row r="29" customFormat="false" ht="12.75" hidden="false" customHeight="false" outlineLevel="0" collapsed="false">
      <c r="A29" s="194" t="n">
        <v>36617</v>
      </c>
      <c r="B29" s="128" t="n">
        <v>16.3</v>
      </c>
      <c r="C29" s="195" t="n">
        <v>16.5</v>
      </c>
      <c r="D29" s="128" t="n">
        <v>16.7</v>
      </c>
      <c r="E29" s="190"/>
      <c r="F29" s="128" t="n">
        <v>15.3849987030029</v>
      </c>
      <c r="G29" s="128" t="n">
        <v>15.4849987030029</v>
      </c>
      <c r="H29" s="128" t="n">
        <v>15.5849987030029</v>
      </c>
      <c r="I29" s="186"/>
      <c r="J29" s="180" t="n">
        <v>37226</v>
      </c>
      <c r="K29" s="144" t="n">
        <v>20.2262500762939</v>
      </c>
      <c r="L29" s="144" t="n">
        <v>20.6387500762939</v>
      </c>
      <c r="M29" s="144" t="n">
        <v>21.0512500762939</v>
      </c>
      <c r="O29" s="144" t="n">
        <v>13.1750001907349</v>
      </c>
      <c r="P29" s="144" t="n">
        <v>15.6750001907349</v>
      </c>
      <c r="Q29" s="144" t="n">
        <v>18.1750001907349</v>
      </c>
      <c r="S29" s="144" t="n">
        <v>0</v>
      </c>
      <c r="T29" s="144" t="n">
        <v>0</v>
      </c>
      <c r="U29" s="144" t="n">
        <v>0</v>
      </c>
      <c r="W29" s="144" t="n">
        <v>0.075</v>
      </c>
      <c r="X29" s="144" t="n">
        <v>0.15</v>
      </c>
      <c r="Y29" s="144" t="n">
        <v>0.225</v>
      </c>
      <c r="AA29" s="144" t="n">
        <v>0.0075</v>
      </c>
      <c r="AB29" s="144" t="n">
        <v>0.015</v>
      </c>
      <c r="AC29" s="144" t="n">
        <v>0.0225</v>
      </c>
      <c r="AE29" s="144" t="n">
        <v>-0.25</v>
      </c>
      <c r="AF29" s="144" t="n">
        <v>1.5</v>
      </c>
      <c r="AG29" s="144" t="n">
        <v>0.25</v>
      </c>
      <c r="AI29" s="144" t="n">
        <v>-0.1</v>
      </c>
      <c r="AJ29" s="144" t="n">
        <v>0.3</v>
      </c>
      <c r="AK29" s="144" t="n">
        <v>0.1</v>
      </c>
      <c r="AM29" s="186" t="n">
        <v>8</v>
      </c>
      <c r="AN29" s="196" t="n">
        <v>0.15</v>
      </c>
      <c r="AP29" s="186" t="n">
        <v>2100</v>
      </c>
      <c r="AQ29" s="199" t="n">
        <v>1.1</v>
      </c>
      <c r="AR29" s="199" t="n">
        <v>1.1</v>
      </c>
      <c r="AS29" s="199" t="n">
        <v>1.1451</v>
      </c>
      <c r="AT29" s="199" t="n">
        <v>1.15433651784915</v>
      </c>
      <c r="AU29" s="199" t="n">
        <v>0.75</v>
      </c>
      <c r="AV29" s="199" t="n">
        <v>0.55</v>
      </c>
      <c r="AW29" s="199" t="n">
        <v>0.4</v>
      </c>
      <c r="AX29" s="199" t="n">
        <v>0.4</v>
      </c>
      <c r="AY29" s="199" t="n">
        <v>0.65</v>
      </c>
      <c r="AZ29" s="199" t="n">
        <v>1.0689</v>
      </c>
      <c r="BA29" s="199" t="n">
        <v>1.0889</v>
      </c>
      <c r="BB29" s="199" t="n">
        <v>1.15505237327277</v>
      </c>
      <c r="BC29" s="186" t="s">
        <v>205</v>
      </c>
      <c r="BE29" s="180" t="n">
        <v>37226</v>
      </c>
      <c r="BF29" s="198" t="n">
        <v>0.9</v>
      </c>
    </row>
    <row r="30" customFormat="false" ht="12.75" hidden="false" customHeight="false" outlineLevel="0" collapsed="false">
      <c r="A30" s="194" t="n">
        <v>36618</v>
      </c>
      <c r="B30" s="128" t="n">
        <v>16.3</v>
      </c>
      <c r="C30" s="195" t="n">
        <v>16.5</v>
      </c>
      <c r="D30" s="128" t="n">
        <v>16.7</v>
      </c>
      <c r="E30" s="190"/>
      <c r="F30" s="128" t="n">
        <v>15.3849987030029</v>
      </c>
      <c r="G30" s="128" t="n">
        <v>15.4849987030029</v>
      </c>
      <c r="H30" s="128" t="n">
        <v>15.5849987030029</v>
      </c>
      <c r="I30" s="186"/>
      <c r="J30" s="180" t="n">
        <v>37257</v>
      </c>
      <c r="K30" s="144" t="n">
        <v>28.5150009155273</v>
      </c>
      <c r="L30" s="144" t="n">
        <v>29.0400009155273</v>
      </c>
      <c r="M30" s="144" t="n">
        <v>29.5650009155273</v>
      </c>
      <c r="O30" s="144" t="n">
        <v>19.1100006103516</v>
      </c>
      <c r="P30" s="144" t="n">
        <v>22.1100006103516</v>
      </c>
      <c r="Q30" s="144" t="n">
        <v>25.1100006103516</v>
      </c>
      <c r="S30" s="144" t="n">
        <v>0</v>
      </c>
      <c r="T30" s="144" t="n">
        <v>0</v>
      </c>
      <c r="U30" s="144" t="n">
        <v>0</v>
      </c>
      <c r="W30" s="144" t="n">
        <v>0.099</v>
      </c>
      <c r="X30" s="144" t="n">
        <v>0.198</v>
      </c>
      <c r="Y30" s="144" t="n">
        <v>0.297</v>
      </c>
      <c r="AA30" s="144" t="n">
        <v>0.0075</v>
      </c>
      <c r="AB30" s="144" t="n">
        <v>0.015</v>
      </c>
      <c r="AC30" s="144" t="n">
        <v>0.0225</v>
      </c>
      <c r="AE30" s="144" t="n">
        <v>-0.4</v>
      </c>
      <c r="AF30" s="144" t="n">
        <v>2</v>
      </c>
      <c r="AG30" s="144" t="n">
        <v>0.5</v>
      </c>
      <c r="AI30" s="144" t="n">
        <v>-0.1</v>
      </c>
      <c r="AJ30" s="144" t="n">
        <v>0.3</v>
      </c>
      <c r="AK30" s="144" t="n">
        <v>0.1</v>
      </c>
      <c r="AM30" s="186" t="n">
        <v>8</v>
      </c>
      <c r="AN30" s="196" t="n">
        <v>0.15</v>
      </c>
      <c r="AP30" s="186" t="n">
        <v>2200</v>
      </c>
      <c r="AQ30" s="199" t="n">
        <v>0.8</v>
      </c>
      <c r="AR30" s="199" t="n">
        <v>0.8</v>
      </c>
      <c r="AS30" s="199" t="n">
        <v>0.8315</v>
      </c>
      <c r="AT30" s="199" t="n">
        <v>0.983581820797299</v>
      </c>
      <c r="AU30" s="199" t="n">
        <v>0.75</v>
      </c>
      <c r="AV30" s="199" t="n">
        <v>0.55</v>
      </c>
      <c r="AW30" s="199" t="n">
        <v>0.4</v>
      </c>
      <c r="AX30" s="199" t="n">
        <v>0.4</v>
      </c>
      <c r="AY30" s="199" t="n">
        <v>0.65</v>
      </c>
      <c r="AZ30" s="199" t="n">
        <v>0.8867</v>
      </c>
      <c r="BA30" s="199" t="n">
        <v>0.8662</v>
      </c>
      <c r="BB30" s="199" t="n">
        <v>0.8515</v>
      </c>
      <c r="BC30" s="186" t="s">
        <v>205</v>
      </c>
      <c r="BE30" s="180" t="n">
        <v>37257</v>
      </c>
      <c r="BF30" s="198" t="n">
        <v>0.9</v>
      </c>
    </row>
    <row r="31" customFormat="false" ht="12.75" hidden="false" customHeight="false" outlineLevel="0" collapsed="false">
      <c r="A31" s="194" t="n">
        <v>36619</v>
      </c>
      <c r="B31" s="128" t="n">
        <v>27.1</v>
      </c>
      <c r="C31" s="195" t="n">
        <v>27.3</v>
      </c>
      <c r="D31" s="128" t="n">
        <v>27.5</v>
      </c>
      <c r="E31" s="190"/>
      <c r="F31" s="128" t="n">
        <v>15.3849987030029</v>
      </c>
      <c r="G31" s="128" t="n">
        <v>15.4849987030029</v>
      </c>
      <c r="H31" s="128" t="n">
        <v>15.5849987030029</v>
      </c>
      <c r="I31" s="186"/>
      <c r="J31" s="180" t="n">
        <v>37288</v>
      </c>
      <c r="K31" s="144" t="n">
        <v>27.525</v>
      </c>
      <c r="L31" s="144" t="n">
        <v>28.05</v>
      </c>
      <c r="M31" s="144" t="n">
        <v>28.575</v>
      </c>
      <c r="O31" s="144" t="n">
        <v>21.09</v>
      </c>
      <c r="P31" s="144" t="n">
        <v>24.09</v>
      </c>
      <c r="Q31" s="144" t="n">
        <v>27.09</v>
      </c>
      <c r="S31" s="144" t="n">
        <v>0</v>
      </c>
      <c r="T31" s="144" t="n">
        <v>0</v>
      </c>
      <c r="U31" s="144" t="n">
        <v>0</v>
      </c>
      <c r="W31" s="144" t="n">
        <v>0.099</v>
      </c>
      <c r="X31" s="144" t="n">
        <v>0.198</v>
      </c>
      <c r="Y31" s="144" t="n">
        <v>0.297</v>
      </c>
      <c r="AA31" s="144" t="n">
        <v>0.005</v>
      </c>
      <c r="AB31" s="144" t="n">
        <v>0.01</v>
      </c>
      <c r="AC31" s="144" t="n">
        <v>0.015</v>
      </c>
      <c r="AE31" s="144" t="n">
        <v>-0.4</v>
      </c>
      <c r="AF31" s="144" t="n">
        <v>2</v>
      </c>
      <c r="AG31" s="144" t="n">
        <v>0.5</v>
      </c>
      <c r="AI31" s="144" t="n">
        <v>-0.1</v>
      </c>
      <c r="AJ31" s="144" t="n">
        <v>0.3</v>
      </c>
      <c r="AK31" s="144" t="n">
        <v>0.1</v>
      </c>
      <c r="AM31" s="186" t="n">
        <v>9</v>
      </c>
      <c r="AN31" s="196" t="n">
        <v>0.15</v>
      </c>
      <c r="AP31" s="186" t="n">
        <v>2300</v>
      </c>
      <c r="AQ31" s="199" t="n">
        <v>0.8</v>
      </c>
      <c r="AR31" s="199" t="n">
        <v>0.8</v>
      </c>
      <c r="AS31" s="199" t="n">
        <v>0.6825</v>
      </c>
      <c r="AT31" s="199" t="n">
        <v>0.868935227612237</v>
      </c>
      <c r="AU31" s="199" t="n">
        <v>0.75</v>
      </c>
      <c r="AV31" s="199" t="n">
        <v>0.55</v>
      </c>
      <c r="AW31" s="199" t="n">
        <v>0.4</v>
      </c>
      <c r="AX31" s="199" t="n">
        <v>0.4</v>
      </c>
      <c r="AY31" s="199" t="n">
        <v>0.65</v>
      </c>
      <c r="AZ31" s="199" t="n">
        <v>0.756</v>
      </c>
      <c r="BA31" s="199" t="n">
        <v>0.7305</v>
      </c>
      <c r="BB31" s="199" t="n">
        <v>0.7025</v>
      </c>
      <c r="BC31" s="186" t="s">
        <v>205</v>
      </c>
      <c r="BE31" s="180" t="n">
        <v>37288</v>
      </c>
      <c r="BF31" s="198" t="n">
        <v>0.9</v>
      </c>
    </row>
    <row r="32" customFormat="false" ht="12.75" hidden="false" customHeight="false" outlineLevel="0" collapsed="false">
      <c r="A32" s="194" t="n">
        <v>36620</v>
      </c>
      <c r="B32" s="128" t="n">
        <v>27.1</v>
      </c>
      <c r="C32" s="195" t="n">
        <v>27.3</v>
      </c>
      <c r="D32" s="128" t="n">
        <v>27.5</v>
      </c>
      <c r="E32" s="190"/>
      <c r="F32" s="128" t="n">
        <v>15.3849987030029</v>
      </c>
      <c r="G32" s="128" t="n">
        <v>15.4849987030029</v>
      </c>
      <c r="H32" s="128" t="n">
        <v>15.5849987030029</v>
      </c>
      <c r="I32" s="186"/>
      <c r="J32" s="180" t="n">
        <v>37316</v>
      </c>
      <c r="K32" s="144" t="n">
        <v>21.4225</v>
      </c>
      <c r="L32" s="144" t="n">
        <v>21.76</v>
      </c>
      <c r="M32" s="144" t="n">
        <v>22.0975</v>
      </c>
      <c r="O32" s="144" t="n">
        <v>14.152</v>
      </c>
      <c r="P32" s="144" t="n">
        <v>17.152</v>
      </c>
      <c r="Q32" s="144" t="n">
        <v>20.152</v>
      </c>
      <c r="S32" s="144" t="n">
        <v>0</v>
      </c>
      <c r="T32" s="144" t="n">
        <v>0</v>
      </c>
      <c r="U32" s="144" t="n">
        <v>0</v>
      </c>
      <c r="W32" s="144" t="n">
        <v>0.0825</v>
      </c>
      <c r="X32" s="144" t="n">
        <v>0.165</v>
      </c>
      <c r="Y32" s="144" t="n">
        <v>0.2475</v>
      </c>
      <c r="AA32" s="144" t="n">
        <v>0.005</v>
      </c>
      <c r="AB32" s="144" t="n">
        <v>0.01</v>
      </c>
      <c r="AC32" s="144" t="n">
        <v>0.015</v>
      </c>
      <c r="AE32" s="144" t="n">
        <v>-0.25</v>
      </c>
      <c r="AF32" s="144" t="n">
        <v>1.1</v>
      </c>
      <c r="AG32" s="144" t="n">
        <v>0.25</v>
      </c>
      <c r="AI32" s="144" t="n">
        <v>-0.1</v>
      </c>
      <c r="AJ32" s="144" t="n">
        <v>0.3</v>
      </c>
      <c r="AK32" s="144" t="n">
        <v>0.1</v>
      </c>
      <c r="AM32" s="186" t="n">
        <v>9</v>
      </c>
      <c r="AN32" s="196" t="n">
        <v>0.15</v>
      </c>
      <c r="AP32" s="186" t="n">
        <v>2400</v>
      </c>
      <c r="AQ32" s="199" t="n">
        <v>1.225</v>
      </c>
      <c r="AR32" s="199" t="n">
        <v>1.225</v>
      </c>
      <c r="AS32" s="199" t="n">
        <v>1.045</v>
      </c>
      <c r="AT32" s="199" t="n">
        <v>1.04967749498905</v>
      </c>
      <c r="AU32" s="199" t="n">
        <v>1.17796859185739</v>
      </c>
      <c r="AV32" s="199" t="n">
        <v>1.3963883955003</v>
      </c>
      <c r="AW32" s="199" t="n">
        <v>1.26165887596478</v>
      </c>
      <c r="AX32" s="199" t="n">
        <v>1.2636171008351</v>
      </c>
      <c r="AY32" s="199" t="n">
        <v>1.12499208910828</v>
      </c>
      <c r="AZ32" s="199" t="n">
        <v>1.0505</v>
      </c>
      <c r="BA32" s="199" t="n">
        <v>1.0505</v>
      </c>
      <c r="BB32" s="199" t="n">
        <v>1.0505</v>
      </c>
      <c r="BC32" s="186" t="s">
        <v>204</v>
      </c>
      <c r="BE32" s="180" t="n">
        <v>37316</v>
      </c>
      <c r="BF32" s="198" t="n">
        <v>0.9</v>
      </c>
    </row>
    <row r="33" customFormat="false" ht="12.75" hidden="false" customHeight="false" outlineLevel="0" collapsed="false">
      <c r="A33" s="194" t="n">
        <v>36621</v>
      </c>
      <c r="B33" s="128" t="n">
        <v>27.1</v>
      </c>
      <c r="C33" s="195" t="n">
        <v>27.3</v>
      </c>
      <c r="D33" s="128" t="n">
        <v>27.5</v>
      </c>
      <c r="E33" s="190"/>
      <c r="F33" s="128" t="n">
        <v>15.3849987030029</v>
      </c>
      <c r="G33" s="128" t="n">
        <v>15.4849987030029</v>
      </c>
      <c r="H33" s="128" t="n">
        <v>15.5849987030029</v>
      </c>
      <c r="I33" s="186"/>
      <c r="J33" s="180" t="n">
        <v>37347</v>
      </c>
      <c r="K33" s="144" t="n">
        <v>22.522</v>
      </c>
      <c r="L33" s="144" t="n">
        <v>22.747</v>
      </c>
      <c r="M33" s="144" t="n">
        <v>22.972</v>
      </c>
      <c r="O33" s="144" t="n">
        <v>18.689</v>
      </c>
      <c r="P33" s="144" t="n">
        <v>21.689</v>
      </c>
      <c r="Q33" s="144" t="n">
        <v>24.689</v>
      </c>
      <c r="S33" s="144" t="n">
        <v>0</v>
      </c>
      <c r="T33" s="144" t="n">
        <v>0</v>
      </c>
      <c r="U33" s="144" t="n">
        <v>0</v>
      </c>
      <c r="W33" s="144" t="n">
        <v>0.078375</v>
      </c>
      <c r="X33" s="144" t="n">
        <v>0.15675</v>
      </c>
      <c r="Y33" s="144" t="n">
        <v>0.235125</v>
      </c>
      <c r="AA33" s="144" t="n">
        <v>0.005</v>
      </c>
      <c r="AB33" s="144" t="n">
        <v>0.01</v>
      </c>
      <c r="AC33" s="144" t="n">
        <v>0.015</v>
      </c>
      <c r="AE33" s="144" t="n">
        <v>-0.25</v>
      </c>
      <c r="AF33" s="144" t="n">
        <v>1.2</v>
      </c>
      <c r="AG33" s="144" t="n">
        <v>0.25</v>
      </c>
      <c r="AI33" s="144" t="n">
        <v>-0.1</v>
      </c>
      <c r="AJ33" s="144" t="n">
        <v>0.3</v>
      </c>
      <c r="AK33" s="144" t="n">
        <v>0.1</v>
      </c>
      <c r="AM33" s="186" t="n">
        <v>9</v>
      </c>
      <c r="AN33" s="196" t="n">
        <v>0.15</v>
      </c>
      <c r="BE33" s="180" t="n">
        <v>37347</v>
      </c>
      <c r="BF33" s="198" t="n">
        <v>0.9</v>
      </c>
    </row>
    <row r="34" customFormat="false" ht="12.75" hidden="false" customHeight="false" outlineLevel="0" collapsed="false">
      <c r="A34" s="194" t="n">
        <v>36622</v>
      </c>
      <c r="B34" s="128" t="n">
        <v>27.1</v>
      </c>
      <c r="C34" s="195" t="n">
        <v>27.3</v>
      </c>
      <c r="D34" s="128" t="n">
        <v>27.5</v>
      </c>
      <c r="E34" s="190"/>
      <c r="F34" s="128" t="n">
        <v>15.3849987030029</v>
      </c>
      <c r="G34" s="128" t="n">
        <v>15.4849987030029</v>
      </c>
      <c r="H34" s="128" t="n">
        <v>15.5849987030029</v>
      </c>
      <c r="I34" s="186"/>
      <c r="J34" s="180" t="n">
        <v>37377</v>
      </c>
      <c r="K34" s="144" t="n">
        <v>22.56</v>
      </c>
      <c r="L34" s="144" t="n">
        <v>23.31</v>
      </c>
      <c r="M34" s="144" t="n">
        <v>24.06</v>
      </c>
      <c r="O34" s="144" t="n">
        <v>19.68</v>
      </c>
      <c r="P34" s="144" t="n">
        <v>22.68</v>
      </c>
      <c r="Q34" s="144" t="n">
        <v>25.68</v>
      </c>
      <c r="S34" s="144" t="n">
        <v>0</v>
      </c>
      <c r="T34" s="144" t="n">
        <v>0</v>
      </c>
      <c r="U34" s="144" t="n">
        <v>0</v>
      </c>
      <c r="W34" s="144" t="n">
        <v>0.086625</v>
      </c>
      <c r="X34" s="144" t="n">
        <v>0.17325</v>
      </c>
      <c r="Y34" s="144" t="n">
        <v>0.259875</v>
      </c>
      <c r="AA34" s="144" t="n">
        <v>0.005</v>
      </c>
      <c r="AB34" s="144" t="n">
        <v>0.01</v>
      </c>
      <c r="AC34" s="144" t="n">
        <v>0.015</v>
      </c>
      <c r="AE34" s="144" t="n">
        <v>-0.25</v>
      </c>
      <c r="AF34" s="144" t="n">
        <v>2</v>
      </c>
      <c r="AG34" s="144" t="n">
        <v>0.25</v>
      </c>
      <c r="AI34" s="144" t="n">
        <v>-0.1</v>
      </c>
      <c r="AJ34" s="144" t="n">
        <v>0.3</v>
      </c>
      <c r="AK34" s="144" t="n">
        <v>0.1</v>
      </c>
      <c r="AM34" s="186" t="n">
        <v>10</v>
      </c>
      <c r="AN34" s="196" t="n">
        <v>0.15</v>
      </c>
      <c r="AP34" s="186" t="s">
        <v>206</v>
      </c>
      <c r="AS34" s="186" t="s">
        <v>207</v>
      </c>
      <c r="BE34" s="180" t="n">
        <v>37377</v>
      </c>
      <c r="BF34" s="198" t="n">
        <v>0.9</v>
      </c>
    </row>
    <row r="35" customFormat="false" ht="12.75" hidden="false" customHeight="false" outlineLevel="0" collapsed="false">
      <c r="A35" s="194" t="n">
        <v>36623</v>
      </c>
      <c r="B35" s="128" t="n">
        <v>27.1</v>
      </c>
      <c r="C35" s="195" t="n">
        <v>27.3</v>
      </c>
      <c r="D35" s="128" t="n">
        <v>27.5</v>
      </c>
      <c r="E35" s="190"/>
      <c r="F35" s="128" t="n">
        <v>15.3849987030029</v>
      </c>
      <c r="G35" s="128" t="n">
        <v>15.4849987030029</v>
      </c>
      <c r="H35" s="128" t="n">
        <v>15.5849987030029</v>
      </c>
      <c r="I35" s="186"/>
      <c r="J35" s="180" t="n">
        <v>37408</v>
      </c>
      <c r="K35" s="144" t="n">
        <v>48.425</v>
      </c>
      <c r="L35" s="144" t="n">
        <v>50.6</v>
      </c>
      <c r="M35" s="144" t="n">
        <v>52.775</v>
      </c>
      <c r="O35" s="144" t="n">
        <v>37.15</v>
      </c>
      <c r="P35" s="144" t="n">
        <v>40.15</v>
      </c>
      <c r="Q35" s="144" t="n">
        <v>43.15</v>
      </c>
      <c r="S35" s="144" t="n">
        <v>0</v>
      </c>
      <c r="T35" s="144" t="n">
        <v>0</v>
      </c>
      <c r="U35" s="144" t="n">
        <v>0</v>
      </c>
      <c r="W35" s="144" t="n">
        <v>0.111375</v>
      </c>
      <c r="X35" s="144" t="n">
        <v>0.22275</v>
      </c>
      <c r="Y35" s="144" t="n">
        <v>0.334125</v>
      </c>
      <c r="AA35" s="144" t="n">
        <v>0.005</v>
      </c>
      <c r="AB35" s="144" t="n">
        <v>0.01</v>
      </c>
      <c r="AC35" s="144" t="n">
        <v>0.015</v>
      </c>
      <c r="AE35" s="144" t="n">
        <v>-0.75</v>
      </c>
      <c r="AF35" s="144" t="n">
        <v>2.5</v>
      </c>
      <c r="AG35" s="144" t="n">
        <v>0.75</v>
      </c>
      <c r="AI35" s="144" t="n">
        <v>-0.1</v>
      </c>
      <c r="AJ35" s="144" t="n">
        <v>0.3</v>
      </c>
      <c r="AK35" s="144" t="n">
        <v>0.1</v>
      </c>
      <c r="AM35" s="186" t="n">
        <v>10</v>
      </c>
      <c r="AN35" s="196" t="n">
        <v>0.15</v>
      </c>
      <c r="AP35" s="196" t="n">
        <v>-5</v>
      </c>
      <c r="AQ35" s="200" t="n">
        <v>0.015</v>
      </c>
      <c r="AS35" s="196" t="n">
        <v>1</v>
      </c>
      <c r="BE35" s="180" t="n">
        <v>37408</v>
      </c>
      <c r="BF35" s="198" t="n">
        <v>0.9</v>
      </c>
    </row>
    <row r="36" customFormat="false" ht="12.75" hidden="false" customHeight="false" outlineLevel="0" collapsed="false">
      <c r="A36" s="194" t="n">
        <v>36624</v>
      </c>
      <c r="B36" s="128" t="n">
        <v>17.3</v>
      </c>
      <c r="C36" s="195" t="n">
        <v>17.5</v>
      </c>
      <c r="D36" s="128" t="n">
        <v>17.7</v>
      </c>
      <c r="E36" s="190"/>
      <c r="F36" s="128" t="n">
        <v>15.3849987030029</v>
      </c>
      <c r="G36" s="128" t="n">
        <v>15.4849987030029</v>
      </c>
      <c r="H36" s="128" t="n">
        <v>15.5849987030029</v>
      </c>
      <c r="I36" s="186"/>
      <c r="J36" s="180" t="n">
        <v>37438</v>
      </c>
      <c r="K36" s="144" t="n">
        <v>78.488</v>
      </c>
      <c r="L36" s="144" t="n">
        <v>81.488</v>
      </c>
      <c r="M36" s="144" t="n">
        <v>84.488</v>
      </c>
      <c r="O36" s="144" t="n">
        <v>58.116</v>
      </c>
      <c r="P36" s="144" t="n">
        <v>61.116</v>
      </c>
      <c r="Q36" s="144" t="n">
        <v>64.116</v>
      </c>
      <c r="S36" s="144" t="n">
        <v>0</v>
      </c>
      <c r="T36" s="144" t="n">
        <v>0</v>
      </c>
      <c r="U36" s="144" t="n">
        <v>0</v>
      </c>
      <c r="W36" s="144" t="n">
        <v>0.136125</v>
      </c>
      <c r="X36" s="144" t="n">
        <v>0.27225</v>
      </c>
      <c r="Y36" s="144" t="n">
        <v>0.408375</v>
      </c>
      <c r="AA36" s="144" t="n">
        <v>0.005</v>
      </c>
      <c r="AB36" s="144" t="n">
        <v>0.01</v>
      </c>
      <c r="AC36" s="144" t="n">
        <v>0.015</v>
      </c>
      <c r="AE36" s="144" t="n">
        <v>-1</v>
      </c>
      <c r="AF36" s="144" t="n">
        <v>3.25</v>
      </c>
      <c r="AG36" s="144" t="n">
        <v>1</v>
      </c>
      <c r="AI36" s="144" t="n">
        <v>-0.1</v>
      </c>
      <c r="AJ36" s="144" t="n">
        <v>0.3</v>
      </c>
      <c r="AK36" s="144" t="n">
        <v>0.1</v>
      </c>
      <c r="AM36" s="186" t="n">
        <v>10</v>
      </c>
      <c r="AN36" s="196" t="n">
        <v>0.15</v>
      </c>
      <c r="AP36" s="196" t="n">
        <v>-4.5</v>
      </c>
      <c r="AQ36" s="198" t="n">
        <v>0.015</v>
      </c>
      <c r="AS36" s="196" t="n">
        <v>2</v>
      </c>
      <c r="BE36" s="180" t="n">
        <v>37438</v>
      </c>
      <c r="BF36" s="198" t="n">
        <v>0.9</v>
      </c>
    </row>
    <row r="37" customFormat="false" ht="12.75" hidden="false" customHeight="false" outlineLevel="0" collapsed="false">
      <c r="A37" s="194" t="n">
        <v>36625</v>
      </c>
      <c r="B37" s="128" t="n">
        <v>17.3</v>
      </c>
      <c r="C37" s="195" t="n">
        <v>17.5</v>
      </c>
      <c r="D37" s="128" t="n">
        <v>17.7</v>
      </c>
      <c r="E37" s="190"/>
      <c r="F37" s="128" t="n">
        <v>15.3849987030029</v>
      </c>
      <c r="G37" s="128" t="n">
        <v>15.4849987030029</v>
      </c>
      <c r="H37" s="128" t="n">
        <v>15.5849987030029</v>
      </c>
      <c r="I37" s="186"/>
      <c r="J37" s="180" t="n">
        <v>37469</v>
      </c>
      <c r="K37" s="144" t="n">
        <v>70.692</v>
      </c>
      <c r="L37" s="144" t="n">
        <v>73.692</v>
      </c>
      <c r="M37" s="144" t="n">
        <v>76.692</v>
      </c>
      <c r="O37" s="144" t="n">
        <v>51.468</v>
      </c>
      <c r="P37" s="144" t="n">
        <v>54.468</v>
      </c>
      <c r="Q37" s="144" t="n">
        <v>57.468</v>
      </c>
      <c r="S37" s="144" t="n">
        <v>0</v>
      </c>
      <c r="T37" s="144" t="n">
        <v>0</v>
      </c>
      <c r="U37" s="144" t="n">
        <v>0</v>
      </c>
      <c r="W37" s="144" t="n">
        <v>0.136125</v>
      </c>
      <c r="X37" s="144" t="n">
        <v>0.27225</v>
      </c>
      <c r="Y37" s="144" t="n">
        <v>0.408375</v>
      </c>
      <c r="AA37" s="144" t="n">
        <v>0.005</v>
      </c>
      <c r="AB37" s="144" t="n">
        <v>0.01</v>
      </c>
      <c r="AC37" s="144" t="n">
        <v>0.015</v>
      </c>
      <c r="AE37" s="144" t="n">
        <v>-1</v>
      </c>
      <c r="AF37" s="144" t="n">
        <v>3.25</v>
      </c>
      <c r="AG37" s="144" t="n">
        <v>1</v>
      </c>
      <c r="AI37" s="144" t="n">
        <v>-0.1</v>
      </c>
      <c r="AJ37" s="144" t="n">
        <v>0.3</v>
      </c>
      <c r="AK37" s="144" t="n">
        <v>0.1</v>
      </c>
      <c r="AM37" s="186" t="n">
        <v>11</v>
      </c>
      <c r="AN37" s="196" t="n">
        <v>0.25</v>
      </c>
      <c r="AP37" s="201" t="n">
        <v>-4</v>
      </c>
      <c r="AQ37" s="200" t="n">
        <v>0.0125</v>
      </c>
      <c r="AS37" s="196" t="n">
        <v>3</v>
      </c>
      <c r="BE37" s="180" t="n">
        <v>37469</v>
      </c>
      <c r="BF37" s="198" t="n">
        <v>0.9</v>
      </c>
    </row>
    <row r="38" customFormat="false" ht="12.75" hidden="false" customHeight="false" outlineLevel="0" collapsed="false">
      <c r="A38" s="194" t="n">
        <v>36646</v>
      </c>
      <c r="B38" s="128" t="n">
        <v>27.1</v>
      </c>
      <c r="C38" s="195" t="n">
        <v>27.3</v>
      </c>
      <c r="D38" s="128" t="n">
        <v>27.5</v>
      </c>
      <c r="E38" s="190"/>
      <c r="F38" s="128" t="n">
        <v>15.3849987030029</v>
      </c>
      <c r="G38" s="128" t="n">
        <v>15.4849987030029</v>
      </c>
      <c r="H38" s="128" t="n">
        <v>15.5849987030029</v>
      </c>
      <c r="I38" s="186"/>
      <c r="J38" s="180" t="n">
        <v>37500</v>
      </c>
      <c r="K38" s="144" t="n">
        <v>26.9975</v>
      </c>
      <c r="L38" s="144" t="n">
        <v>27.5975</v>
      </c>
      <c r="M38" s="144" t="n">
        <v>28.1975</v>
      </c>
      <c r="O38" s="144" t="n">
        <v>18.6125</v>
      </c>
      <c r="P38" s="144" t="n">
        <v>21.6125</v>
      </c>
      <c r="Q38" s="144" t="n">
        <v>24.6125</v>
      </c>
      <c r="S38" s="144" t="n">
        <v>0</v>
      </c>
      <c r="T38" s="144" t="n">
        <v>0</v>
      </c>
      <c r="U38" s="144" t="n">
        <v>0</v>
      </c>
      <c r="W38" s="144" t="n">
        <v>0.0875</v>
      </c>
      <c r="X38" s="144" t="n">
        <v>0.175</v>
      </c>
      <c r="Y38" s="144" t="n">
        <v>0.2625</v>
      </c>
      <c r="AA38" s="144" t="n">
        <v>0.005</v>
      </c>
      <c r="AB38" s="144" t="n">
        <v>0.01</v>
      </c>
      <c r="AC38" s="144" t="n">
        <v>0.015</v>
      </c>
      <c r="AE38" s="144" t="n">
        <v>-0.4</v>
      </c>
      <c r="AF38" s="144" t="n">
        <v>2</v>
      </c>
      <c r="AG38" s="144" t="n">
        <v>0.5</v>
      </c>
      <c r="AI38" s="144" t="n">
        <v>-0.1</v>
      </c>
      <c r="AJ38" s="144" t="n">
        <v>0.3</v>
      </c>
      <c r="AK38" s="144" t="n">
        <v>0.1</v>
      </c>
      <c r="AM38" s="186" t="n">
        <v>11</v>
      </c>
      <c r="AN38" s="196" t="n">
        <v>0.25</v>
      </c>
      <c r="AP38" s="196" t="n">
        <v>-3.5</v>
      </c>
      <c r="AQ38" s="200" t="n">
        <v>0.0125</v>
      </c>
      <c r="AS38" s="196" t="n">
        <v>4</v>
      </c>
      <c r="BE38" s="180" t="n">
        <v>37500</v>
      </c>
      <c r="BF38" s="198" t="n">
        <v>0.9</v>
      </c>
    </row>
    <row r="39" customFormat="false" ht="12.75" hidden="false" customHeight="false" outlineLevel="0" collapsed="false">
      <c r="A39" s="194" t="n">
        <v>36647</v>
      </c>
      <c r="B39" s="128" t="n">
        <v>32.65</v>
      </c>
      <c r="C39" s="195" t="n">
        <v>33.15</v>
      </c>
      <c r="D39" s="128" t="n">
        <v>33.65</v>
      </c>
      <c r="E39" s="190"/>
      <c r="F39" s="128" t="n">
        <v>14.6725006103516</v>
      </c>
      <c r="G39" s="128" t="n">
        <v>14.9225006103516</v>
      </c>
      <c r="H39" s="128" t="n">
        <v>15.1725006103516</v>
      </c>
      <c r="I39" s="186"/>
      <c r="J39" s="180" t="n">
        <v>37530</v>
      </c>
      <c r="K39" s="144" t="n">
        <v>18.6375</v>
      </c>
      <c r="L39" s="144" t="n">
        <v>19.125</v>
      </c>
      <c r="M39" s="144" t="n">
        <v>19.6125</v>
      </c>
      <c r="O39" s="144" t="n">
        <v>12.3</v>
      </c>
      <c r="P39" s="144" t="n">
        <v>15.3</v>
      </c>
      <c r="Q39" s="144" t="n">
        <v>18.3</v>
      </c>
      <c r="S39" s="144" t="n">
        <v>0</v>
      </c>
      <c r="T39" s="144" t="n">
        <v>0</v>
      </c>
      <c r="U39" s="144" t="n">
        <v>0</v>
      </c>
      <c r="W39" s="144" t="n">
        <v>0.061875</v>
      </c>
      <c r="X39" s="144" t="n">
        <v>0.12375</v>
      </c>
      <c r="Y39" s="144" t="n">
        <v>0.185625</v>
      </c>
      <c r="AA39" s="144" t="n">
        <v>0.005</v>
      </c>
      <c r="AB39" s="144" t="n">
        <v>0.01</v>
      </c>
      <c r="AC39" s="144" t="n">
        <v>0.015</v>
      </c>
      <c r="AE39" s="144" t="n">
        <v>-0.25</v>
      </c>
      <c r="AF39" s="144" t="n">
        <v>1.5</v>
      </c>
      <c r="AG39" s="144" t="n">
        <v>0.25</v>
      </c>
      <c r="AI39" s="144" t="n">
        <v>-0.1</v>
      </c>
      <c r="AJ39" s="144" t="n">
        <v>0.3</v>
      </c>
      <c r="AK39" s="144" t="n">
        <v>0.1</v>
      </c>
      <c r="AM39" s="186" t="n">
        <v>11</v>
      </c>
      <c r="AN39" s="196" t="n">
        <v>0.25</v>
      </c>
      <c r="AP39" s="196" t="n">
        <v>-3</v>
      </c>
      <c r="AQ39" s="200" t="n">
        <v>0.01</v>
      </c>
      <c r="AS39" s="196" t="n">
        <v>10</v>
      </c>
      <c r="BE39" s="180" t="n">
        <v>37530</v>
      </c>
      <c r="BF39" s="198" t="n">
        <v>0.9</v>
      </c>
    </row>
    <row r="40" customFormat="false" ht="12.75" hidden="false" customHeight="false" outlineLevel="0" collapsed="false">
      <c r="A40" s="194" t="n">
        <v>36678</v>
      </c>
      <c r="B40" s="128" t="n">
        <v>58.25</v>
      </c>
      <c r="C40" s="195" t="n">
        <v>59.75</v>
      </c>
      <c r="D40" s="128" t="n">
        <v>61.25</v>
      </c>
      <c r="E40" s="190"/>
      <c r="F40" s="128" t="n">
        <v>16.4450016021729</v>
      </c>
      <c r="G40" s="128" t="n">
        <v>17.1950016021729</v>
      </c>
      <c r="H40" s="128" t="n">
        <v>17.9450016021729</v>
      </c>
      <c r="I40" s="186"/>
      <c r="J40" s="180" t="n">
        <v>37561</v>
      </c>
      <c r="K40" s="144" t="n">
        <v>18.825</v>
      </c>
      <c r="L40" s="144" t="n">
        <v>19.3125</v>
      </c>
      <c r="M40" s="144" t="n">
        <v>19.8</v>
      </c>
      <c r="O40" s="144" t="n">
        <v>12.45</v>
      </c>
      <c r="P40" s="144" t="n">
        <v>15.45</v>
      </c>
      <c r="Q40" s="144" t="n">
        <v>18.45</v>
      </c>
      <c r="S40" s="144" t="n">
        <v>0</v>
      </c>
      <c r="T40" s="144" t="n">
        <v>0</v>
      </c>
      <c r="U40" s="144" t="n">
        <v>0</v>
      </c>
      <c r="W40" s="144" t="n">
        <v>0.061875</v>
      </c>
      <c r="X40" s="144" t="n">
        <v>0.12375</v>
      </c>
      <c r="Y40" s="144" t="n">
        <v>0.185625</v>
      </c>
      <c r="AA40" s="144" t="n">
        <v>0.005</v>
      </c>
      <c r="AB40" s="144" t="n">
        <v>0.01</v>
      </c>
      <c r="AC40" s="144" t="n">
        <v>0.015</v>
      </c>
      <c r="AE40" s="144" t="n">
        <v>-0.25</v>
      </c>
      <c r="AF40" s="144" t="n">
        <v>1.5</v>
      </c>
      <c r="AG40" s="144" t="n">
        <v>0.25</v>
      </c>
      <c r="AI40" s="144" t="n">
        <v>-0.1</v>
      </c>
      <c r="AJ40" s="144" t="n">
        <v>0.3</v>
      </c>
      <c r="AK40" s="144" t="n">
        <v>0.1</v>
      </c>
      <c r="AM40" s="186" t="n">
        <v>12</v>
      </c>
      <c r="AN40" s="196" t="n">
        <v>0.25</v>
      </c>
      <c r="AP40" s="196" t="n">
        <v>-2.5</v>
      </c>
      <c r="AQ40" s="198" t="n">
        <v>0.005</v>
      </c>
      <c r="AS40" s="196" t="n">
        <v>0</v>
      </c>
      <c r="BE40" s="180" t="n">
        <v>37561</v>
      </c>
      <c r="BF40" s="198" t="n">
        <v>0.9</v>
      </c>
    </row>
    <row r="41" customFormat="false" ht="12.75" hidden="false" customHeight="false" outlineLevel="0" collapsed="false">
      <c r="A41" s="194" t="n">
        <v>36708</v>
      </c>
      <c r="B41" s="128" t="n">
        <v>104.25</v>
      </c>
      <c r="C41" s="195" t="n">
        <v>106.75</v>
      </c>
      <c r="D41" s="128" t="n">
        <v>109.25</v>
      </c>
      <c r="E41" s="190"/>
      <c r="F41" s="128" t="n">
        <v>21.7474975585938</v>
      </c>
      <c r="G41" s="128" t="n">
        <v>22.9974975585938</v>
      </c>
      <c r="H41" s="128" t="n">
        <v>24.2474975585938</v>
      </c>
      <c r="I41" s="186"/>
      <c r="J41" s="180" t="n">
        <v>37591</v>
      </c>
      <c r="K41" s="144" t="n">
        <v>20.645</v>
      </c>
      <c r="L41" s="144" t="n">
        <v>21.1325</v>
      </c>
      <c r="M41" s="144" t="n">
        <v>21.62</v>
      </c>
      <c r="O41" s="144" t="n">
        <v>13.05</v>
      </c>
      <c r="P41" s="144" t="n">
        <v>16.05</v>
      </c>
      <c r="Q41" s="144" t="n">
        <v>19.05</v>
      </c>
      <c r="S41" s="144" t="n">
        <v>0</v>
      </c>
      <c r="T41" s="144" t="n">
        <v>0</v>
      </c>
      <c r="U41" s="144" t="n">
        <v>0</v>
      </c>
      <c r="W41" s="144" t="n">
        <v>0.061875</v>
      </c>
      <c r="X41" s="144" t="n">
        <v>0.12375</v>
      </c>
      <c r="Y41" s="144" t="n">
        <v>0.185625</v>
      </c>
      <c r="AA41" s="144" t="n">
        <v>0.005</v>
      </c>
      <c r="AB41" s="144" t="n">
        <v>0.01</v>
      </c>
      <c r="AC41" s="144" t="n">
        <v>0.015</v>
      </c>
      <c r="AE41" s="144" t="n">
        <v>-0.25</v>
      </c>
      <c r="AF41" s="144" t="n">
        <v>1.5</v>
      </c>
      <c r="AG41" s="144" t="n">
        <v>0.25</v>
      </c>
      <c r="AI41" s="144" t="n">
        <v>-0.1</v>
      </c>
      <c r="AJ41" s="144" t="n">
        <v>0.3</v>
      </c>
      <c r="AK41" s="144" t="n">
        <v>0.1</v>
      </c>
      <c r="AM41" s="186" t="n">
        <v>12</v>
      </c>
      <c r="AN41" s="196" t="n">
        <v>0.25</v>
      </c>
      <c r="AP41" s="196" t="n">
        <v>-2</v>
      </c>
      <c r="AQ41" s="198" t="n">
        <v>0.0025</v>
      </c>
      <c r="AS41" s="196" t="n">
        <v>0</v>
      </c>
      <c r="BE41" s="180" t="n">
        <v>37591</v>
      </c>
      <c r="BF41" s="198" t="n">
        <v>0.9</v>
      </c>
    </row>
    <row r="42" customFormat="false" ht="12.75" hidden="false" customHeight="false" outlineLevel="0" collapsed="false">
      <c r="A42" s="194" t="n">
        <v>36739</v>
      </c>
      <c r="B42" s="128" t="n">
        <v>87.25</v>
      </c>
      <c r="C42" s="195" t="n">
        <v>89.75</v>
      </c>
      <c r="D42" s="128" t="n">
        <v>92.25</v>
      </c>
      <c r="E42" s="190"/>
      <c r="F42" s="128" t="n">
        <v>21.7974967956543</v>
      </c>
      <c r="G42" s="128" t="n">
        <v>23.0474967956543</v>
      </c>
      <c r="H42" s="128" t="n">
        <v>24.2974967956543</v>
      </c>
      <c r="I42" s="186"/>
      <c r="J42" s="180" t="n">
        <v>37622</v>
      </c>
      <c r="K42" s="144" t="n">
        <v>28.704</v>
      </c>
      <c r="L42" s="144" t="n">
        <v>29.304</v>
      </c>
      <c r="M42" s="144" t="n">
        <v>29.904</v>
      </c>
      <c r="O42" s="144" t="n">
        <v>19.011</v>
      </c>
      <c r="P42" s="144" t="n">
        <v>22.311</v>
      </c>
      <c r="Q42" s="144" t="n">
        <v>25.611</v>
      </c>
      <c r="S42" s="144" t="n">
        <v>0</v>
      </c>
      <c r="T42" s="144" t="n">
        <v>0</v>
      </c>
      <c r="U42" s="144" t="n">
        <v>0</v>
      </c>
      <c r="W42" s="144" t="n">
        <v>0.09306</v>
      </c>
      <c r="X42" s="144" t="n">
        <v>0.18612</v>
      </c>
      <c r="Y42" s="144" t="n">
        <v>0.27918</v>
      </c>
      <c r="AA42" s="144" t="n">
        <v>0.005</v>
      </c>
      <c r="AB42" s="144" t="n">
        <v>0.01</v>
      </c>
      <c r="AC42" s="144" t="n">
        <v>0.015</v>
      </c>
      <c r="AE42" s="144" t="n">
        <v>-0.4</v>
      </c>
      <c r="AF42" s="144" t="n">
        <v>2</v>
      </c>
      <c r="AG42" s="144" t="n">
        <v>0.5</v>
      </c>
      <c r="AI42" s="144" t="n">
        <v>-0.1</v>
      </c>
      <c r="AJ42" s="144" t="n">
        <v>0.3</v>
      </c>
      <c r="AK42" s="144" t="n">
        <v>0.1</v>
      </c>
      <c r="AM42" s="186" t="n">
        <v>12</v>
      </c>
      <c r="AN42" s="196" t="n">
        <v>0.25</v>
      </c>
      <c r="AP42" s="196" t="n">
        <v>-1.5</v>
      </c>
      <c r="AQ42" s="198" t="n">
        <v>0</v>
      </c>
      <c r="AS42" s="196" t="n">
        <v>0</v>
      </c>
      <c r="BE42" s="180" t="n">
        <v>37622</v>
      </c>
      <c r="BF42" s="198" t="n">
        <v>0.9</v>
      </c>
    </row>
    <row r="43" customFormat="false" ht="12.75" hidden="false" customHeight="false" outlineLevel="0" collapsed="false">
      <c r="A43" s="194" t="n">
        <v>36770</v>
      </c>
      <c r="B43" s="128" t="n">
        <v>34.5</v>
      </c>
      <c r="C43" s="195" t="n">
        <v>35.1</v>
      </c>
      <c r="D43" s="128" t="n">
        <v>35.7</v>
      </c>
      <c r="E43" s="190"/>
      <c r="F43" s="128" t="n">
        <v>14.0974990844727</v>
      </c>
      <c r="G43" s="128" t="n">
        <v>14.3974990844727</v>
      </c>
      <c r="H43" s="128" t="n">
        <v>14.6974990844727</v>
      </c>
      <c r="I43" s="186"/>
      <c r="J43" s="180" t="n">
        <v>37653</v>
      </c>
      <c r="K43" s="144" t="n">
        <v>27.705</v>
      </c>
      <c r="L43" s="144" t="n">
        <v>28.305</v>
      </c>
      <c r="M43" s="144" t="n">
        <v>28.905</v>
      </c>
      <c r="O43" s="144" t="n">
        <v>21.009</v>
      </c>
      <c r="P43" s="144" t="n">
        <v>24.309</v>
      </c>
      <c r="Q43" s="144" t="n">
        <v>27.609</v>
      </c>
      <c r="S43" s="144" t="n">
        <v>0</v>
      </c>
      <c r="T43" s="144" t="n">
        <v>0</v>
      </c>
      <c r="U43" s="144" t="n">
        <v>0</v>
      </c>
      <c r="W43" s="144" t="n">
        <v>0.09306</v>
      </c>
      <c r="X43" s="144" t="n">
        <v>0.18612</v>
      </c>
      <c r="Y43" s="144" t="n">
        <v>0.27918</v>
      </c>
      <c r="AA43" s="144" t="n">
        <v>0.0025</v>
      </c>
      <c r="AB43" s="144" t="n">
        <v>0.005</v>
      </c>
      <c r="AC43" s="144" t="n">
        <v>0.0075</v>
      </c>
      <c r="AE43" s="144" t="n">
        <v>-0.4</v>
      </c>
      <c r="AF43" s="144" t="n">
        <v>2</v>
      </c>
      <c r="AG43" s="144" t="n">
        <v>0.5</v>
      </c>
      <c r="AI43" s="144" t="n">
        <v>-0.1</v>
      </c>
      <c r="AJ43" s="144" t="n">
        <v>0.3</v>
      </c>
      <c r="AK43" s="144" t="n">
        <v>0.1</v>
      </c>
      <c r="AM43" s="186" t="n">
        <v>13</v>
      </c>
      <c r="AN43" s="196" t="n">
        <v>0.25</v>
      </c>
      <c r="AP43" s="196" t="n">
        <v>-1</v>
      </c>
      <c r="AQ43" s="198" t="n">
        <v>0</v>
      </c>
      <c r="AS43" s="196" t="n">
        <v>0</v>
      </c>
      <c r="BE43" s="180" t="n">
        <v>37653</v>
      </c>
      <c r="BF43" s="198" t="n">
        <v>0.9</v>
      </c>
    </row>
    <row r="44" customFormat="false" ht="12.75" hidden="false" customHeight="false" outlineLevel="0" collapsed="false">
      <c r="A44" s="194" t="n">
        <v>36800</v>
      </c>
      <c r="B44" s="128" t="n">
        <v>25.55</v>
      </c>
      <c r="C44" s="195" t="n">
        <v>26</v>
      </c>
      <c r="D44" s="128" t="n">
        <v>26.45</v>
      </c>
      <c r="E44" s="190"/>
      <c r="F44" s="128" t="n">
        <v>14.1349987030029</v>
      </c>
      <c r="G44" s="128" t="n">
        <v>14.3599987030029</v>
      </c>
      <c r="H44" s="128" t="n">
        <v>14.5849987030029</v>
      </c>
      <c r="I44" s="186"/>
      <c r="J44" s="180" t="n">
        <v>37681</v>
      </c>
      <c r="K44" s="144" t="n">
        <v>21.44875</v>
      </c>
      <c r="L44" s="144" t="n">
        <v>21.82375</v>
      </c>
      <c r="M44" s="144" t="n">
        <v>22.19875</v>
      </c>
      <c r="O44" s="144" t="n">
        <v>13.90225</v>
      </c>
      <c r="P44" s="144" t="n">
        <v>17.20225</v>
      </c>
      <c r="Q44" s="144" t="n">
        <v>20.50225</v>
      </c>
      <c r="S44" s="144" t="n">
        <v>0</v>
      </c>
      <c r="T44" s="144" t="n">
        <v>0</v>
      </c>
      <c r="U44" s="144" t="n">
        <v>0</v>
      </c>
      <c r="W44" s="144" t="n">
        <v>0.07755</v>
      </c>
      <c r="X44" s="144" t="n">
        <v>0.1551</v>
      </c>
      <c r="Y44" s="144" t="n">
        <v>0.23265</v>
      </c>
      <c r="AA44" s="144" t="n">
        <v>0.0025</v>
      </c>
      <c r="AB44" s="144" t="n">
        <v>0.005</v>
      </c>
      <c r="AC44" s="144" t="n">
        <v>0.0075</v>
      </c>
      <c r="AE44" s="144" t="n">
        <v>-0.25</v>
      </c>
      <c r="AF44" s="144" t="n">
        <v>1.1</v>
      </c>
      <c r="AG44" s="144" t="n">
        <v>0.25</v>
      </c>
      <c r="AI44" s="144" t="n">
        <v>-0.1</v>
      </c>
      <c r="AJ44" s="144" t="n">
        <v>0.3</v>
      </c>
      <c r="AK44" s="144" t="n">
        <v>0.1</v>
      </c>
      <c r="AM44" s="186" t="n">
        <v>13</v>
      </c>
      <c r="AN44" s="196" t="n">
        <v>0.25</v>
      </c>
      <c r="AP44" s="196" t="n">
        <v>-0.5</v>
      </c>
      <c r="AQ44" s="198" t="n">
        <v>0</v>
      </c>
      <c r="AS44" s="196" t="n">
        <v>0</v>
      </c>
      <c r="BE44" s="180" t="n">
        <v>37681</v>
      </c>
      <c r="BF44" s="198" t="n">
        <v>0.9</v>
      </c>
    </row>
    <row r="45" customFormat="false" ht="12.75" hidden="false" customHeight="false" outlineLevel="0" collapsed="false">
      <c r="A45" s="194" t="n">
        <v>36831</v>
      </c>
      <c r="B45" s="128" t="n">
        <v>24.8</v>
      </c>
      <c r="C45" s="195" t="n">
        <v>25.25</v>
      </c>
      <c r="D45" s="128" t="n">
        <v>25.7</v>
      </c>
      <c r="E45" s="190"/>
      <c r="F45" s="128" t="n">
        <v>14.0599998474121</v>
      </c>
      <c r="G45" s="128" t="n">
        <v>14.2849998474121</v>
      </c>
      <c r="H45" s="128" t="n">
        <v>14.5099998474121</v>
      </c>
      <c r="I45" s="186"/>
      <c r="J45" s="180" t="n">
        <v>37712</v>
      </c>
      <c r="K45" s="144" t="n">
        <v>22.4415</v>
      </c>
      <c r="L45" s="144" t="n">
        <v>22.704</v>
      </c>
      <c r="M45" s="144" t="n">
        <v>22.9665</v>
      </c>
      <c r="O45" s="144" t="n">
        <v>18.348</v>
      </c>
      <c r="P45" s="144" t="n">
        <v>21.648</v>
      </c>
      <c r="Q45" s="144" t="n">
        <v>24.948</v>
      </c>
      <c r="S45" s="144" t="n">
        <v>0</v>
      </c>
      <c r="T45" s="144" t="n">
        <v>0</v>
      </c>
      <c r="U45" s="144" t="n">
        <v>0</v>
      </c>
      <c r="W45" s="144" t="n">
        <v>0.0736725</v>
      </c>
      <c r="X45" s="144" t="n">
        <v>0.147345</v>
      </c>
      <c r="Y45" s="144" t="n">
        <v>0.2210175</v>
      </c>
      <c r="AA45" s="144" t="n">
        <v>0.0025</v>
      </c>
      <c r="AB45" s="144" t="n">
        <v>0.005</v>
      </c>
      <c r="AC45" s="144" t="n">
        <v>0.0075</v>
      </c>
      <c r="AE45" s="144" t="n">
        <v>-0.25</v>
      </c>
      <c r="AF45" s="144" t="n">
        <v>1.2</v>
      </c>
      <c r="AG45" s="144" t="n">
        <v>0.25</v>
      </c>
      <c r="AI45" s="144" t="n">
        <v>-0.1</v>
      </c>
      <c r="AJ45" s="144" t="n">
        <v>0.3</v>
      </c>
      <c r="AK45" s="144" t="n">
        <v>0.1</v>
      </c>
      <c r="AM45" s="186" t="n">
        <v>13</v>
      </c>
      <c r="AN45" s="196" t="n">
        <v>0.25</v>
      </c>
      <c r="AP45" s="196" t="n">
        <v>0</v>
      </c>
      <c r="AQ45" s="198" t="n">
        <v>0</v>
      </c>
      <c r="AS45" s="196" t="n">
        <v>0</v>
      </c>
      <c r="BE45" s="180" t="n">
        <v>37712</v>
      </c>
      <c r="BF45" s="198" t="n">
        <v>0.9</v>
      </c>
    </row>
    <row r="46" customFormat="false" ht="12.75" hidden="false" customHeight="false" outlineLevel="0" collapsed="false">
      <c r="A46" s="194" t="n">
        <v>36861</v>
      </c>
      <c r="B46" s="128" t="n">
        <v>26.9</v>
      </c>
      <c r="C46" s="195" t="n">
        <v>27.35</v>
      </c>
      <c r="D46" s="128" t="n">
        <v>27.8</v>
      </c>
      <c r="E46" s="190"/>
      <c r="F46" s="128" t="n">
        <v>15.0350002288818</v>
      </c>
      <c r="G46" s="128" t="n">
        <v>15.2600002288818</v>
      </c>
      <c r="H46" s="128" t="n">
        <v>15.4850002288818</v>
      </c>
      <c r="I46" s="186"/>
      <c r="J46" s="180" t="n">
        <v>37742</v>
      </c>
      <c r="K46" s="144" t="n">
        <v>22.2615</v>
      </c>
      <c r="L46" s="144" t="n">
        <v>23.199</v>
      </c>
      <c r="M46" s="144" t="n">
        <v>24.1365</v>
      </c>
      <c r="O46" s="144" t="n">
        <v>19.272</v>
      </c>
      <c r="P46" s="144" t="n">
        <v>22.572</v>
      </c>
      <c r="Q46" s="144" t="n">
        <v>25.872</v>
      </c>
      <c r="S46" s="144" t="n">
        <v>0</v>
      </c>
      <c r="T46" s="144" t="n">
        <v>0</v>
      </c>
      <c r="U46" s="144" t="n">
        <v>0</v>
      </c>
      <c r="W46" s="144" t="n">
        <v>0.0814275</v>
      </c>
      <c r="X46" s="144" t="n">
        <v>0.162855</v>
      </c>
      <c r="Y46" s="144" t="n">
        <v>0.2442825</v>
      </c>
      <c r="AA46" s="144" t="n">
        <v>0.0025</v>
      </c>
      <c r="AB46" s="144" t="n">
        <v>0.005</v>
      </c>
      <c r="AC46" s="144" t="n">
        <v>0.0075</v>
      </c>
      <c r="AE46" s="144" t="n">
        <v>-0.25</v>
      </c>
      <c r="AF46" s="144" t="n">
        <v>2</v>
      </c>
      <c r="AG46" s="144" t="n">
        <v>0.25</v>
      </c>
      <c r="AI46" s="144" t="n">
        <v>-0.1</v>
      </c>
      <c r="AJ46" s="144" t="n">
        <v>0.3</v>
      </c>
      <c r="AK46" s="144" t="n">
        <v>0.1</v>
      </c>
      <c r="AM46" s="186" t="n">
        <v>14</v>
      </c>
      <c r="AN46" s="196" t="n">
        <v>0.25</v>
      </c>
      <c r="AP46" s="196" t="n">
        <v>1</v>
      </c>
      <c r="AQ46" s="198" t="n">
        <v>0</v>
      </c>
      <c r="AS46" s="196" t="n">
        <v>0</v>
      </c>
      <c r="BE46" s="180" t="n">
        <v>37742</v>
      </c>
      <c r="BF46" s="198" t="n">
        <v>0.9</v>
      </c>
    </row>
    <row r="47" customFormat="false" ht="12.75" hidden="false" customHeight="false" outlineLevel="0" collapsed="false">
      <c r="A47" s="194" t="n">
        <v>36892</v>
      </c>
      <c r="B47" s="128" t="n">
        <v>32.6</v>
      </c>
      <c r="C47" s="195" t="n">
        <v>33.2</v>
      </c>
      <c r="D47" s="128" t="n">
        <v>33.8</v>
      </c>
      <c r="E47" s="190"/>
      <c r="F47" s="128" t="n">
        <v>19.2599975585938</v>
      </c>
      <c r="G47" s="128" t="n">
        <v>19.5599975585938</v>
      </c>
      <c r="H47" s="128" t="n">
        <v>19.8599975585938</v>
      </c>
      <c r="I47" s="186"/>
      <c r="J47" s="180" t="n">
        <v>37773</v>
      </c>
      <c r="K47" s="144" t="n">
        <v>47.8775</v>
      </c>
      <c r="L47" s="144" t="n">
        <v>50.6</v>
      </c>
      <c r="M47" s="144" t="n">
        <v>53.3225</v>
      </c>
      <c r="O47" s="144" t="n">
        <v>36.85</v>
      </c>
      <c r="P47" s="144" t="n">
        <v>40.15</v>
      </c>
      <c r="Q47" s="144" t="n">
        <v>43.45</v>
      </c>
      <c r="S47" s="144" t="n">
        <v>0</v>
      </c>
      <c r="T47" s="144" t="n">
        <v>0</v>
      </c>
      <c r="U47" s="144" t="n">
        <v>0</v>
      </c>
      <c r="W47" s="144" t="n">
        <v>0.1046925</v>
      </c>
      <c r="X47" s="144" t="n">
        <v>0.209385</v>
      </c>
      <c r="Y47" s="144" t="n">
        <v>0.3140775</v>
      </c>
      <c r="AA47" s="144" t="n">
        <v>0.0025</v>
      </c>
      <c r="AB47" s="144" t="n">
        <v>0.005</v>
      </c>
      <c r="AC47" s="144" t="n">
        <v>0.0075</v>
      </c>
      <c r="AE47" s="144" t="n">
        <v>-0.75</v>
      </c>
      <c r="AF47" s="144" t="n">
        <v>2.25</v>
      </c>
      <c r="AG47" s="144" t="n">
        <v>0.75</v>
      </c>
      <c r="AI47" s="144" t="n">
        <v>-0.1</v>
      </c>
      <c r="AJ47" s="144" t="n">
        <v>0.3</v>
      </c>
      <c r="AK47" s="144" t="n">
        <v>0.1</v>
      </c>
      <c r="AM47" s="186" t="n">
        <v>14</v>
      </c>
      <c r="AN47" s="196" t="n">
        <v>0.25</v>
      </c>
      <c r="AP47" s="196" t="n">
        <v>2</v>
      </c>
      <c r="AQ47" s="198" t="n">
        <v>0</v>
      </c>
      <c r="AS47" s="196" t="n">
        <v>0</v>
      </c>
      <c r="BE47" s="180" t="n">
        <v>37773</v>
      </c>
      <c r="BF47" s="198" t="n">
        <v>0.9</v>
      </c>
    </row>
    <row r="48" customFormat="false" ht="12.75" hidden="false" customHeight="false" outlineLevel="0" collapsed="false">
      <c r="A48" s="194" t="n">
        <v>36923</v>
      </c>
      <c r="B48" s="128" t="n">
        <v>32.6</v>
      </c>
      <c r="C48" s="195" t="n">
        <v>33.2</v>
      </c>
      <c r="D48" s="128" t="n">
        <v>33.8</v>
      </c>
      <c r="E48" s="190"/>
      <c r="F48" s="128" t="n">
        <v>19.409997177124</v>
      </c>
      <c r="G48" s="128" t="n">
        <v>19.709997177124</v>
      </c>
      <c r="H48" s="128" t="n">
        <v>20.009997177124</v>
      </c>
      <c r="I48" s="186"/>
      <c r="J48" s="180" t="n">
        <v>37803</v>
      </c>
      <c r="K48" s="144" t="n">
        <v>77.828</v>
      </c>
      <c r="L48" s="144" t="n">
        <v>80.828</v>
      </c>
      <c r="M48" s="144" t="n">
        <v>83.828</v>
      </c>
      <c r="O48" s="144" t="n">
        <v>57.321</v>
      </c>
      <c r="P48" s="144" t="n">
        <v>60.621</v>
      </c>
      <c r="Q48" s="144" t="n">
        <v>63.921</v>
      </c>
      <c r="S48" s="144" t="n">
        <v>0</v>
      </c>
      <c r="T48" s="144" t="n">
        <v>0</v>
      </c>
      <c r="U48" s="144" t="n">
        <v>0</v>
      </c>
      <c r="W48" s="144" t="n">
        <v>0.1279575</v>
      </c>
      <c r="X48" s="144" t="n">
        <v>0.255915</v>
      </c>
      <c r="Y48" s="144" t="n">
        <v>0.3838725</v>
      </c>
      <c r="AA48" s="144" t="n">
        <v>0.0025</v>
      </c>
      <c r="AB48" s="144" t="n">
        <v>0.005</v>
      </c>
      <c r="AC48" s="144" t="n">
        <v>0.0075</v>
      </c>
      <c r="AE48" s="144" t="n">
        <v>-1</v>
      </c>
      <c r="AF48" s="144" t="n">
        <v>3</v>
      </c>
      <c r="AG48" s="144" t="n">
        <v>1</v>
      </c>
      <c r="AI48" s="144" t="n">
        <v>-0.1</v>
      </c>
      <c r="AJ48" s="144" t="n">
        <v>0.3</v>
      </c>
      <c r="AK48" s="144" t="n">
        <v>0.1</v>
      </c>
      <c r="AM48" s="186" t="n">
        <v>14</v>
      </c>
      <c r="AN48" s="196" t="n">
        <v>0.25</v>
      </c>
      <c r="AP48" s="196" t="n">
        <v>3</v>
      </c>
      <c r="AQ48" s="198" t="n">
        <v>0.01</v>
      </c>
      <c r="AS48" s="196" t="n">
        <v>0</v>
      </c>
      <c r="BE48" s="180" t="n">
        <v>37803</v>
      </c>
      <c r="BF48" s="198" t="n">
        <v>0.9</v>
      </c>
    </row>
    <row r="49" customFormat="false" ht="12.75" hidden="false" customHeight="false" outlineLevel="0" collapsed="false">
      <c r="A49" s="194" t="n">
        <v>36951</v>
      </c>
      <c r="B49" s="128" t="n">
        <v>25.6</v>
      </c>
      <c r="C49" s="195" t="n">
        <v>26</v>
      </c>
      <c r="D49" s="128" t="n">
        <v>26.4</v>
      </c>
      <c r="E49" s="190"/>
      <c r="F49" s="128" t="n">
        <v>16.7599990844727</v>
      </c>
      <c r="G49" s="128" t="n">
        <v>16.9599990844727</v>
      </c>
      <c r="H49" s="128" t="n">
        <v>17.1599990844727</v>
      </c>
      <c r="I49" s="186"/>
      <c r="J49" s="180" t="n">
        <v>37834</v>
      </c>
      <c r="K49" s="144" t="n">
        <v>70.002</v>
      </c>
      <c r="L49" s="144" t="n">
        <v>73.002</v>
      </c>
      <c r="M49" s="144" t="n">
        <v>76.002</v>
      </c>
      <c r="O49" s="144" t="n">
        <v>50.658</v>
      </c>
      <c r="P49" s="144" t="n">
        <v>53.958</v>
      </c>
      <c r="Q49" s="144" t="n">
        <v>57.258</v>
      </c>
      <c r="S49" s="144" t="n">
        <v>0</v>
      </c>
      <c r="T49" s="144" t="n">
        <v>0</v>
      </c>
      <c r="U49" s="144" t="n">
        <v>0</v>
      </c>
      <c r="W49" s="144" t="n">
        <v>0.1279575</v>
      </c>
      <c r="X49" s="144" t="n">
        <v>0.255915</v>
      </c>
      <c r="Y49" s="144" t="n">
        <v>0.3838725</v>
      </c>
      <c r="AA49" s="144" t="n">
        <v>0.0025</v>
      </c>
      <c r="AB49" s="144" t="n">
        <v>0.005</v>
      </c>
      <c r="AC49" s="144" t="n">
        <v>0.0075</v>
      </c>
      <c r="AE49" s="144" t="n">
        <v>-1</v>
      </c>
      <c r="AF49" s="144" t="n">
        <v>3</v>
      </c>
      <c r="AG49" s="144" t="n">
        <v>1</v>
      </c>
      <c r="AI49" s="144" t="n">
        <v>-0.1</v>
      </c>
      <c r="AJ49" s="144" t="n">
        <v>0.3</v>
      </c>
      <c r="AK49" s="144" t="n">
        <v>0.1</v>
      </c>
      <c r="AM49" s="186" t="n">
        <v>15</v>
      </c>
      <c r="AN49" s="196" t="n">
        <v>0.4</v>
      </c>
      <c r="AP49" s="196" t="n">
        <v>4</v>
      </c>
      <c r="AQ49" s="198" t="n">
        <v>0.015</v>
      </c>
      <c r="AS49" s="196" t="n">
        <v>0</v>
      </c>
      <c r="BE49" s="180" t="n">
        <v>37834</v>
      </c>
      <c r="BF49" s="198" t="n">
        <v>0.9</v>
      </c>
    </row>
    <row r="50" customFormat="false" ht="12.75" hidden="false" customHeight="false" outlineLevel="0" collapsed="false">
      <c r="A50" s="194" t="n">
        <v>36982</v>
      </c>
      <c r="B50" s="128" t="n">
        <v>26.25</v>
      </c>
      <c r="C50" s="195" t="n">
        <v>26.5</v>
      </c>
      <c r="D50" s="128" t="n">
        <v>26.75</v>
      </c>
      <c r="E50" s="190"/>
      <c r="F50" s="128" t="n">
        <v>17.0849990844727</v>
      </c>
      <c r="G50" s="128" t="n">
        <v>17.2099990844727</v>
      </c>
      <c r="H50" s="128" t="n">
        <v>17.3349990844727</v>
      </c>
      <c r="I50" s="186"/>
      <c r="J50" s="180" t="n">
        <v>37865</v>
      </c>
      <c r="K50" s="144" t="n">
        <v>26.9225</v>
      </c>
      <c r="L50" s="144" t="n">
        <v>27.5975</v>
      </c>
      <c r="M50" s="144" t="n">
        <v>28.2725</v>
      </c>
      <c r="O50" s="144" t="n">
        <v>18.3125</v>
      </c>
      <c r="P50" s="144" t="n">
        <v>21.6125</v>
      </c>
      <c r="Q50" s="144" t="n">
        <v>24.9125</v>
      </c>
      <c r="S50" s="144" t="n">
        <v>0</v>
      </c>
      <c r="T50" s="144" t="n">
        <v>0</v>
      </c>
      <c r="U50" s="144" t="n">
        <v>0</v>
      </c>
      <c r="W50" s="144" t="n">
        <v>0.08225</v>
      </c>
      <c r="X50" s="144" t="n">
        <v>0.1645</v>
      </c>
      <c r="Y50" s="144" t="n">
        <v>0.24675</v>
      </c>
      <c r="AA50" s="144" t="n">
        <v>0.0025</v>
      </c>
      <c r="AB50" s="144" t="n">
        <v>0.005</v>
      </c>
      <c r="AC50" s="144" t="n">
        <v>0.0075</v>
      </c>
      <c r="AE50" s="144" t="n">
        <v>-0.4</v>
      </c>
      <c r="AF50" s="144" t="n">
        <v>1.75</v>
      </c>
      <c r="AG50" s="144" t="n">
        <v>0.5</v>
      </c>
      <c r="AI50" s="144" t="n">
        <v>-0.1</v>
      </c>
      <c r="AJ50" s="144" t="n">
        <v>0.3</v>
      </c>
      <c r="AK50" s="144" t="n">
        <v>0.1</v>
      </c>
      <c r="AM50" s="186" t="n">
        <v>15</v>
      </c>
      <c r="AN50" s="196" t="n">
        <v>0.4</v>
      </c>
      <c r="AP50" s="196" t="n">
        <v>5</v>
      </c>
      <c r="AQ50" s="198" t="n">
        <v>0.0175</v>
      </c>
      <c r="AS50" s="196" t="n">
        <v>0</v>
      </c>
      <c r="BE50" s="180" t="n">
        <v>37865</v>
      </c>
      <c r="BF50" s="198" t="n">
        <v>0.9</v>
      </c>
    </row>
    <row r="51" customFormat="false" ht="12.75" hidden="false" customHeight="false" outlineLevel="0" collapsed="false">
      <c r="A51" s="194" t="n">
        <v>37012</v>
      </c>
      <c r="B51" s="128" t="n">
        <v>30.95</v>
      </c>
      <c r="C51" s="195" t="n">
        <v>31.75</v>
      </c>
      <c r="D51" s="128" t="n">
        <v>32.55</v>
      </c>
      <c r="E51" s="190"/>
      <c r="F51" s="128" t="n">
        <v>16.2599998474121</v>
      </c>
      <c r="G51" s="128" t="n">
        <v>16.6599998474121</v>
      </c>
      <c r="H51" s="128" t="n">
        <v>17.0599998474121</v>
      </c>
      <c r="I51" s="186"/>
      <c r="J51" s="180" t="n">
        <v>37895</v>
      </c>
      <c r="K51" s="144" t="n">
        <v>18.5625</v>
      </c>
      <c r="L51" s="144" t="n">
        <v>19.125</v>
      </c>
      <c r="M51" s="144" t="n">
        <v>19.6875</v>
      </c>
      <c r="O51" s="144" t="n">
        <v>12</v>
      </c>
      <c r="P51" s="144" t="n">
        <v>15.3</v>
      </c>
      <c r="Q51" s="144" t="n">
        <v>18.6</v>
      </c>
      <c r="S51" s="144" t="n">
        <v>0</v>
      </c>
      <c r="T51" s="144" t="n">
        <v>0</v>
      </c>
      <c r="U51" s="144" t="n">
        <v>0</v>
      </c>
      <c r="W51" s="144" t="n">
        <v>0.0581625</v>
      </c>
      <c r="X51" s="144" t="n">
        <v>0.116325</v>
      </c>
      <c r="Y51" s="144" t="n">
        <v>0.1744875</v>
      </c>
      <c r="AA51" s="144" t="n">
        <v>0.0025</v>
      </c>
      <c r="AB51" s="144" t="n">
        <v>0.005</v>
      </c>
      <c r="AC51" s="144" t="n">
        <v>0.0075</v>
      </c>
      <c r="AE51" s="144" t="n">
        <v>-0.25</v>
      </c>
      <c r="AF51" s="144" t="n">
        <v>1.5</v>
      </c>
      <c r="AG51" s="144" t="n">
        <v>0.25</v>
      </c>
      <c r="AI51" s="144" t="n">
        <v>-0.1</v>
      </c>
      <c r="AJ51" s="144" t="n">
        <v>0.3</v>
      </c>
      <c r="AK51" s="144" t="n">
        <v>0.1</v>
      </c>
      <c r="AM51" s="186" t="n">
        <v>15</v>
      </c>
      <c r="AN51" s="196" t="n">
        <v>0.4</v>
      </c>
      <c r="AP51" s="196" t="n">
        <v>6</v>
      </c>
      <c r="AQ51" s="198" t="n">
        <v>0.025</v>
      </c>
      <c r="AS51" s="196" t="n">
        <v>0</v>
      </c>
      <c r="BE51" s="180" t="n">
        <v>37895</v>
      </c>
      <c r="BF51" s="198" t="n">
        <v>0.9</v>
      </c>
    </row>
    <row r="52" customFormat="false" ht="12.75" hidden="false" customHeight="false" outlineLevel="0" collapsed="false">
      <c r="A52" s="194" t="n">
        <v>37043</v>
      </c>
      <c r="B52" s="128" t="n">
        <v>53.45</v>
      </c>
      <c r="C52" s="195" t="n">
        <v>55.75</v>
      </c>
      <c r="D52" s="128" t="n">
        <v>58.05</v>
      </c>
      <c r="E52" s="190"/>
      <c r="F52" s="128" t="n">
        <v>15.5700012207031</v>
      </c>
      <c r="G52" s="128" t="n">
        <v>16.7200012207031</v>
      </c>
      <c r="H52" s="128" t="n">
        <v>17.8700012207031</v>
      </c>
      <c r="I52" s="186"/>
      <c r="J52" s="180" t="n">
        <v>37926</v>
      </c>
      <c r="K52" s="144" t="n">
        <v>18.75</v>
      </c>
      <c r="L52" s="144" t="n">
        <v>19.3125</v>
      </c>
      <c r="M52" s="144" t="n">
        <v>19.875</v>
      </c>
      <c r="O52" s="144" t="n">
        <v>12.15</v>
      </c>
      <c r="P52" s="144" t="n">
        <v>15.45</v>
      </c>
      <c r="Q52" s="144" t="n">
        <v>18.75</v>
      </c>
      <c r="S52" s="144" t="n">
        <v>0</v>
      </c>
      <c r="T52" s="144" t="n">
        <v>0</v>
      </c>
      <c r="U52" s="144" t="n">
        <v>0</v>
      </c>
      <c r="W52" s="144" t="n">
        <v>0.0581625</v>
      </c>
      <c r="X52" s="144" t="n">
        <v>0.116325</v>
      </c>
      <c r="Y52" s="144" t="n">
        <v>0.1744875</v>
      </c>
      <c r="AA52" s="144" t="n">
        <v>0.0025</v>
      </c>
      <c r="AB52" s="144" t="n">
        <v>0.005</v>
      </c>
      <c r="AC52" s="144" t="n">
        <v>0.0075</v>
      </c>
      <c r="AE52" s="144" t="n">
        <v>-0.25</v>
      </c>
      <c r="AF52" s="144" t="n">
        <v>1.5</v>
      </c>
      <c r="AG52" s="144" t="n">
        <v>0.25</v>
      </c>
      <c r="AI52" s="144" t="n">
        <v>-0.1</v>
      </c>
      <c r="AJ52" s="144" t="n">
        <v>0.3</v>
      </c>
      <c r="AK52" s="144" t="n">
        <v>0.1</v>
      </c>
      <c r="AM52" s="186" t="n">
        <v>16</v>
      </c>
      <c r="AN52" s="196" t="n">
        <v>0.4</v>
      </c>
      <c r="AP52" s="196" t="n">
        <v>7</v>
      </c>
      <c r="AQ52" s="198" t="n">
        <v>0.035</v>
      </c>
      <c r="AS52" s="196" t="n">
        <v>0</v>
      </c>
      <c r="BE52" s="180" t="n">
        <v>37926</v>
      </c>
      <c r="BF52" s="198" t="n">
        <v>0.9</v>
      </c>
    </row>
    <row r="53" customFormat="false" ht="12.75" hidden="false" customHeight="false" outlineLevel="0" collapsed="false">
      <c r="A53" s="194" t="n">
        <v>37073</v>
      </c>
      <c r="B53" s="128" t="n">
        <v>91.85</v>
      </c>
      <c r="C53" s="195" t="n">
        <v>94.85</v>
      </c>
      <c r="D53" s="128" t="n">
        <v>97.85</v>
      </c>
      <c r="E53" s="190"/>
      <c r="F53" s="128" t="n">
        <v>14.9099998474121</v>
      </c>
      <c r="G53" s="128" t="n">
        <v>16.4099998474121</v>
      </c>
      <c r="H53" s="128" t="n">
        <v>17.9099998474121</v>
      </c>
      <c r="I53" s="186"/>
      <c r="J53" s="180" t="n">
        <v>37956</v>
      </c>
      <c r="K53" s="144" t="n">
        <v>20.57</v>
      </c>
      <c r="L53" s="144" t="n">
        <v>21.1325</v>
      </c>
      <c r="M53" s="144" t="n">
        <v>21.695</v>
      </c>
      <c r="O53" s="144" t="n">
        <v>12.75</v>
      </c>
      <c r="P53" s="144" t="n">
        <v>16.05</v>
      </c>
      <c r="Q53" s="144" t="n">
        <v>19.35</v>
      </c>
      <c r="S53" s="144" t="n">
        <v>0</v>
      </c>
      <c r="T53" s="144" t="n">
        <v>0</v>
      </c>
      <c r="U53" s="144" t="n">
        <v>0</v>
      </c>
      <c r="W53" s="144" t="n">
        <v>0.0581625</v>
      </c>
      <c r="X53" s="144" t="n">
        <v>0.116325</v>
      </c>
      <c r="Y53" s="144" t="n">
        <v>0.1744875</v>
      </c>
      <c r="AA53" s="144" t="n">
        <v>0.0025</v>
      </c>
      <c r="AB53" s="144" t="n">
        <v>0.005</v>
      </c>
      <c r="AC53" s="144" t="n">
        <v>0.0075</v>
      </c>
      <c r="AE53" s="144" t="n">
        <v>-0.25</v>
      </c>
      <c r="AF53" s="144" t="n">
        <v>1.5</v>
      </c>
      <c r="AG53" s="144" t="n">
        <v>0.25</v>
      </c>
      <c r="AI53" s="144" t="n">
        <v>-0.1</v>
      </c>
      <c r="AJ53" s="144" t="n">
        <v>0.3</v>
      </c>
      <c r="AK53" s="144" t="n">
        <v>0.1</v>
      </c>
      <c r="AM53" s="186" t="n">
        <v>16</v>
      </c>
      <c r="AN53" s="196" t="n">
        <v>0.4</v>
      </c>
      <c r="AP53" s="196" t="n">
        <v>8</v>
      </c>
      <c r="AQ53" s="198" t="n">
        <v>0.04</v>
      </c>
      <c r="AS53" s="196" t="n">
        <v>0</v>
      </c>
      <c r="BE53" s="180" t="n">
        <v>37956</v>
      </c>
      <c r="BF53" s="198" t="n">
        <v>0.9</v>
      </c>
    </row>
    <row r="54" customFormat="false" ht="12.75" hidden="false" customHeight="false" outlineLevel="0" collapsed="false">
      <c r="A54" s="194" t="n">
        <v>37104</v>
      </c>
      <c r="B54" s="128" t="n">
        <v>79.35</v>
      </c>
      <c r="C54" s="195" t="n">
        <v>82.35</v>
      </c>
      <c r="D54" s="128" t="n">
        <v>85.35</v>
      </c>
      <c r="E54" s="190"/>
      <c r="F54" s="128" t="n">
        <v>14.9599990844727</v>
      </c>
      <c r="G54" s="128" t="n">
        <v>16.4599990844727</v>
      </c>
      <c r="H54" s="128" t="n">
        <v>17.9599990844727</v>
      </c>
      <c r="I54" s="186"/>
      <c r="J54" s="180" t="n">
        <v>37987</v>
      </c>
      <c r="K54" s="144" t="n">
        <v>28.849</v>
      </c>
      <c r="L54" s="144" t="n">
        <v>29.524</v>
      </c>
      <c r="M54" s="144" t="n">
        <v>30.199</v>
      </c>
      <c r="O54" s="144" t="n">
        <v>19.1785</v>
      </c>
      <c r="P54" s="144" t="n">
        <v>22.4785</v>
      </c>
      <c r="Q54" s="144" t="n">
        <v>25.7785</v>
      </c>
      <c r="S54" s="144" t="n">
        <v>0</v>
      </c>
      <c r="T54" s="144" t="n">
        <v>0</v>
      </c>
      <c r="U54" s="144" t="n">
        <v>0</v>
      </c>
      <c r="W54" s="144" t="n">
        <v>0.0893376</v>
      </c>
      <c r="X54" s="144" t="n">
        <v>0.1786752</v>
      </c>
      <c r="Y54" s="144" t="n">
        <v>0.2680128</v>
      </c>
      <c r="AA54" s="144" t="n">
        <v>0.0025</v>
      </c>
      <c r="AB54" s="144" t="n">
        <v>0.005</v>
      </c>
      <c r="AC54" s="144" t="n">
        <v>0.0075</v>
      </c>
      <c r="AE54" s="144" t="n">
        <v>-0.4</v>
      </c>
      <c r="AF54" s="144" t="n">
        <v>1.9</v>
      </c>
      <c r="AG54" s="144" t="n">
        <v>0.5</v>
      </c>
      <c r="AI54" s="144" t="n">
        <v>-0.1</v>
      </c>
      <c r="AJ54" s="144" t="n">
        <v>0.3</v>
      </c>
      <c r="AK54" s="144" t="n">
        <v>0.1</v>
      </c>
      <c r="AM54" s="186" t="n">
        <v>16</v>
      </c>
      <c r="AN54" s="196" t="n">
        <v>0.4</v>
      </c>
      <c r="AP54" s="196" t="n">
        <v>9</v>
      </c>
      <c r="AQ54" s="198" t="n">
        <v>0.055</v>
      </c>
      <c r="AS54" s="196" t="n">
        <v>0</v>
      </c>
      <c r="BE54" s="180" t="n">
        <v>37987</v>
      </c>
      <c r="BF54" s="198" t="n">
        <v>0.9</v>
      </c>
    </row>
    <row r="55" customFormat="false" ht="12.75" hidden="false" customHeight="false" outlineLevel="0" collapsed="false">
      <c r="A55" s="194" t="n">
        <v>37135</v>
      </c>
      <c r="B55" s="128" t="n">
        <v>32.7</v>
      </c>
      <c r="C55" s="195" t="n">
        <v>33.4</v>
      </c>
      <c r="D55" s="128" t="n">
        <v>34.1</v>
      </c>
      <c r="E55" s="190"/>
      <c r="F55" s="128" t="n">
        <v>16.1099990844727</v>
      </c>
      <c r="G55" s="128" t="n">
        <v>16.4599990844727</v>
      </c>
      <c r="H55" s="128" t="n">
        <v>16.8099990844727</v>
      </c>
      <c r="I55" s="186"/>
      <c r="J55" s="180" t="n">
        <v>38018</v>
      </c>
      <c r="K55" s="144" t="n">
        <v>27.8425</v>
      </c>
      <c r="L55" s="144" t="n">
        <v>28.5175</v>
      </c>
      <c r="M55" s="144" t="n">
        <v>29.1925</v>
      </c>
      <c r="O55" s="144" t="n">
        <v>21.1915</v>
      </c>
      <c r="P55" s="144" t="n">
        <v>24.4915</v>
      </c>
      <c r="Q55" s="144" t="n">
        <v>27.7915</v>
      </c>
      <c r="S55" s="144" t="n">
        <v>0</v>
      </c>
      <c r="T55" s="144" t="n">
        <v>0</v>
      </c>
      <c r="U55" s="144" t="n">
        <v>0</v>
      </c>
      <c r="W55" s="144" t="n">
        <v>0.0893376</v>
      </c>
      <c r="X55" s="144" t="n">
        <v>0.1786752</v>
      </c>
      <c r="Y55" s="144" t="n">
        <v>0.2680128</v>
      </c>
      <c r="AA55" s="144" t="n">
        <v>0.0025</v>
      </c>
      <c r="AB55" s="144" t="n">
        <v>0.005</v>
      </c>
      <c r="AC55" s="144" t="n">
        <v>0.0075</v>
      </c>
      <c r="AE55" s="144" t="n">
        <v>-0.4</v>
      </c>
      <c r="AF55" s="144" t="n">
        <v>1.9</v>
      </c>
      <c r="AG55" s="144" t="n">
        <v>0.5</v>
      </c>
      <c r="AI55" s="144" t="n">
        <v>-0.1</v>
      </c>
      <c r="AJ55" s="144" t="n">
        <v>0.3</v>
      </c>
      <c r="AK55" s="144" t="n">
        <v>0.1</v>
      </c>
      <c r="AM55" s="186" t="n">
        <v>17</v>
      </c>
      <c r="AN55" s="196" t="n">
        <v>0.4</v>
      </c>
      <c r="AP55" s="196" t="n">
        <v>10</v>
      </c>
      <c r="AQ55" s="198" t="n">
        <v>0.07</v>
      </c>
      <c r="BE55" s="180" t="n">
        <v>38018</v>
      </c>
      <c r="BF55" s="198" t="n">
        <v>0.9</v>
      </c>
    </row>
    <row r="56" customFormat="false" ht="12.75" hidden="false" customHeight="false" outlineLevel="0" collapsed="false">
      <c r="A56" s="194" t="n">
        <v>37165</v>
      </c>
      <c r="B56" s="128" t="n">
        <v>24.95</v>
      </c>
      <c r="C56" s="195" t="n">
        <v>25.5</v>
      </c>
      <c r="D56" s="128" t="n">
        <v>26.05</v>
      </c>
      <c r="E56" s="190"/>
      <c r="F56" s="128" t="n">
        <v>15.8849998474121</v>
      </c>
      <c r="G56" s="128" t="n">
        <v>16.1599998474121</v>
      </c>
      <c r="H56" s="128" t="n">
        <v>16.4349998474121</v>
      </c>
      <c r="I56" s="186"/>
      <c r="J56" s="180" t="n">
        <v>38047</v>
      </c>
      <c r="K56" s="144" t="n">
        <v>21.49625</v>
      </c>
      <c r="L56" s="144" t="n">
        <v>21.90875</v>
      </c>
      <c r="M56" s="144" t="n">
        <v>22.32125</v>
      </c>
      <c r="O56" s="144" t="n">
        <v>13.96925</v>
      </c>
      <c r="P56" s="144" t="n">
        <v>17.26925</v>
      </c>
      <c r="Q56" s="144" t="n">
        <v>20.56925</v>
      </c>
      <c r="S56" s="144" t="n">
        <v>0</v>
      </c>
      <c r="T56" s="144" t="n">
        <v>0</v>
      </c>
      <c r="U56" s="144" t="n">
        <v>0</v>
      </c>
      <c r="W56" s="144" t="n">
        <v>0.074448</v>
      </c>
      <c r="X56" s="144" t="n">
        <v>0.148896</v>
      </c>
      <c r="Y56" s="144" t="n">
        <v>0.223344</v>
      </c>
      <c r="AA56" s="144" t="n">
        <v>0.0025</v>
      </c>
      <c r="AB56" s="144" t="n">
        <v>0.005</v>
      </c>
      <c r="AC56" s="144" t="n">
        <v>0.0075</v>
      </c>
      <c r="AE56" s="144" t="n">
        <v>-0.25</v>
      </c>
      <c r="AF56" s="144" t="n">
        <v>1.1</v>
      </c>
      <c r="AG56" s="144" t="n">
        <v>0.25</v>
      </c>
      <c r="AI56" s="144" t="n">
        <v>-0.1</v>
      </c>
      <c r="AJ56" s="144" t="n">
        <v>0.3</v>
      </c>
      <c r="AK56" s="144" t="n">
        <v>0.1</v>
      </c>
      <c r="AM56" s="186" t="n">
        <v>17</v>
      </c>
      <c r="AN56" s="196" t="n">
        <v>0.4</v>
      </c>
      <c r="BE56" s="180" t="n">
        <v>38047</v>
      </c>
      <c r="BF56" s="198" t="n">
        <v>0.9</v>
      </c>
    </row>
    <row r="57" customFormat="false" ht="12.75" hidden="false" customHeight="false" outlineLevel="0" collapsed="false">
      <c r="A57" s="194" t="n">
        <v>37196</v>
      </c>
      <c r="B57" s="128" t="n">
        <v>25.2</v>
      </c>
      <c r="C57" s="195" t="n">
        <v>25.75</v>
      </c>
      <c r="D57" s="128" t="n">
        <v>26.3</v>
      </c>
      <c r="E57" s="190"/>
      <c r="F57" s="128" t="n">
        <v>14.1349998474121</v>
      </c>
      <c r="G57" s="128" t="n">
        <v>14.4099998474121</v>
      </c>
      <c r="H57" s="128" t="n">
        <v>14.6849998474121</v>
      </c>
      <c r="I57" s="186"/>
      <c r="J57" s="180" t="n">
        <v>38078</v>
      </c>
      <c r="K57" s="144" t="n">
        <v>22.49</v>
      </c>
      <c r="L57" s="144" t="n">
        <v>22.79</v>
      </c>
      <c r="M57" s="144" t="n">
        <v>23.09</v>
      </c>
      <c r="O57" s="144" t="n">
        <v>18.43</v>
      </c>
      <c r="P57" s="144" t="n">
        <v>21.73</v>
      </c>
      <c r="Q57" s="144" t="n">
        <v>25.03</v>
      </c>
      <c r="S57" s="144" t="n">
        <v>0</v>
      </c>
      <c r="T57" s="144" t="n">
        <v>0</v>
      </c>
      <c r="U57" s="144" t="n">
        <v>0</v>
      </c>
      <c r="W57" s="144" t="n">
        <v>0.0707256</v>
      </c>
      <c r="X57" s="144" t="n">
        <v>0.1414512</v>
      </c>
      <c r="Y57" s="144" t="n">
        <v>0.2121768</v>
      </c>
      <c r="AA57" s="144" t="n">
        <v>0.0025</v>
      </c>
      <c r="AB57" s="144" t="n">
        <v>0.005</v>
      </c>
      <c r="AC57" s="144" t="n">
        <v>0.0075</v>
      </c>
      <c r="AE57" s="144" t="n">
        <v>-0.25</v>
      </c>
      <c r="AF57" s="144" t="n">
        <v>1.2</v>
      </c>
      <c r="AG57" s="144" t="n">
        <v>0.25</v>
      </c>
      <c r="AI57" s="144" t="n">
        <v>-0.1</v>
      </c>
      <c r="AJ57" s="144" t="n">
        <v>0.3</v>
      </c>
      <c r="AK57" s="144" t="n">
        <v>0.1</v>
      </c>
      <c r="AM57" s="186" t="n">
        <v>17</v>
      </c>
      <c r="AN57" s="196" t="n">
        <v>0.4</v>
      </c>
      <c r="BE57" s="180" t="n">
        <v>38078</v>
      </c>
      <c r="BF57" s="198" t="n">
        <v>0.9</v>
      </c>
    </row>
    <row r="58" customFormat="false" ht="12.75" hidden="false" customHeight="false" outlineLevel="0" collapsed="false">
      <c r="A58" s="194" t="n">
        <v>37226</v>
      </c>
      <c r="B58" s="128" t="n">
        <v>26.2</v>
      </c>
      <c r="C58" s="195" t="n">
        <v>26.75</v>
      </c>
      <c r="D58" s="128" t="n">
        <v>27.3</v>
      </c>
      <c r="E58" s="190"/>
      <c r="F58" s="128" t="n">
        <v>14.9850002288818</v>
      </c>
      <c r="G58" s="128" t="n">
        <v>15.2600002288818</v>
      </c>
      <c r="H58" s="128" t="n">
        <v>15.5350002288818</v>
      </c>
      <c r="I58" s="186"/>
      <c r="J58" s="180" t="n">
        <v>38108</v>
      </c>
      <c r="K58" s="144" t="n">
        <v>22.238</v>
      </c>
      <c r="L58" s="144" t="n">
        <v>23.273</v>
      </c>
      <c r="M58" s="144" t="n">
        <v>24.308</v>
      </c>
      <c r="O58" s="144" t="n">
        <v>19.344</v>
      </c>
      <c r="P58" s="144" t="n">
        <v>22.644</v>
      </c>
      <c r="Q58" s="144" t="n">
        <v>25.944</v>
      </c>
      <c r="S58" s="144" t="n">
        <v>0</v>
      </c>
      <c r="T58" s="144" t="n">
        <v>0</v>
      </c>
      <c r="U58" s="144" t="n">
        <v>0</v>
      </c>
      <c r="W58" s="144" t="n">
        <v>0.0781704</v>
      </c>
      <c r="X58" s="144" t="n">
        <v>0.1563408</v>
      </c>
      <c r="Y58" s="144" t="n">
        <v>0.2345112</v>
      </c>
      <c r="AA58" s="144" t="n">
        <v>0.0025</v>
      </c>
      <c r="AB58" s="144" t="n">
        <v>0.005</v>
      </c>
      <c r="AC58" s="144" t="n">
        <v>0.0075</v>
      </c>
      <c r="AE58" s="144" t="n">
        <v>-0.25</v>
      </c>
      <c r="AF58" s="144" t="n">
        <v>2</v>
      </c>
      <c r="AG58" s="144" t="n">
        <v>0.25</v>
      </c>
      <c r="AI58" s="144" t="n">
        <v>-0.1</v>
      </c>
      <c r="AJ58" s="144" t="n">
        <v>0.3</v>
      </c>
      <c r="AK58" s="144" t="n">
        <v>0.1</v>
      </c>
      <c r="AM58" s="186" t="n">
        <v>18</v>
      </c>
      <c r="AN58" s="196" t="n">
        <v>0.4</v>
      </c>
      <c r="BE58" s="180" t="n">
        <v>38108</v>
      </c>
      <c r="BF58" s="198" t="n">
        <v>0.9</v>
      </c>
    </row>
    <row r="59" customFormat="false" ht="12.75" hidden="false" customHeight="false" outlineLevel="0" collapsed="false">
      <c r="A59" s="194" t="n">
        <v>37257</v>
      </c>
      <c r="B59" s="128" t="n">
        <v>32.3</v>
      </c>
      <c r="C59" s="195" t="n">
        <v>33</v>
      </c>
      <c r="D59" s="128" t="n">
        <v>33.7</v>
      </c>
      <c r="E59" s="190"/>
      <c r="F59" s="128" t="n">
        <v>19.2099975585938</v>
      </c>
      <c r="G59" s="128" t="n">
        <v>19.5599975585938</v>
      </c>
      <c r="H59" s="128" t="n">
        <v>19.9099975585938</v>
      </c>
      <c r="I59" s="186"/>
      <c r="J59" s="180" t="n">
        <v>38139</v>
      </c>
      <c r="K59" s="144" t="n">
        <v>47.83</v>
      </c>
      <c r="L59" s="144" t="n">
        <v>50.83</v>
      </c>
      <c r="M59" s="144" t="n">
        <v>53.83</v>
      </c>
      <c r="O59" s="144" t="n">
        <v>37.0325</v>
      </c>
      <c r="P59" s="144" t="n">
        <v>40.3325</v>
      </c>
      <c r="Q59" s="144" t="n">
        <v>43.6325</v>
      </c>
      <c r="S59" s="144" t="n">
        <v>0</v>
      </c>
      <c r="T59" s="144" t="n">
        <v>0</v>
      </c>
      <c r="U59" s="144" t="n">
        <v>0</v>
      </c>
      <c r="W59" s="144" t="n">
        <v>0.1005048</v>
      </c>
      <c r="X59" s="144" t="n">
        <v>0.2010096</v>
      </c>
      <c r="Y59" s="144" t="n">
        <v>0.3015144</v>
      </c>
      <c r="AA59" s="144" t="n">
        <v>0.0025</v>
      </c>
      <c r="AB59" s="144" t="n">
        <v>0.005</v>
      </c>
      <c r="AC59" s="144" t="n">
        <v>0.0075</v>
      </c>
      <c r="AE59" s="144" t="n">
        <v>-0.75</v>
      </c>
      <c r="AF59" s="144" t="n">
        <v>2.25</v>
      </c>
      <c r="AG59" s="144" t="n">
        <v>0.75</v>
      </c>
      <c r="AI59" s="144" t="n">
        <v>-0.1</v>
      </c>
      <c r="AJ59" s="144" t="n">
        <v>0.3</v>
      </c>
      <c r="AK59" s="144" t="n">
        <v>0.1</v>
      </c>
      <c r="AM59" s="186" t="n">
        <v>18</v>
      </c>
      <c r="AN59" s="196" t="n">
        <v>0.4</v>
      </c>
      <c r="BE59" s="180" t="n">
        <v>38139</v>
      </c>
      <c r="BF59" s="198" t="n">
        <v>0.9</v>
      </c>
    </row>
    <row r="60" customFormat="false" ht="12.75" hidden="false" customHeight="false" outlineLevel="0" collapsed="false">
      <c r="A60" s="194" t="n">
        <v>37288</v>
      </c>
      <c r="B60" s="128" t="n">
        <v>32.3</v>
      </c>
      <c r="C60" s="195" t="n">
        <v>33</v>
      </c>
      <c r="D60" s="128" t="n">
        <v>33.7</v>
      </c>
      <c r="E60" s="190"/>
      <c r="F60" s="128" t="n">
        <v>19.359997177124</v>
      </c>
      <c r="G60" s="128" t="n">
        <v>19.709997177124</v>
      </c>
      <c r="H60" s="128" t="n">
        <v>20.059997177124</v>
      </c>
      <c r="I60" s="186"/>
      <c r="J60" s="180" t="n">
        <v>38169</v>
      </c>
      <c r="K60" s="144" t="n">
        <v>77.828</v>
      </c>
      <c r="L60" s="144" t="n">
        <v>80.828</v>
      </c>
      <c r="M60" s="144" t="n">
        <v>83.828</v>
      </c>
      <c r="O60" s="144" t="n">
        <v>57.321</v>
      </c>
      <c r="P60" s="144" t="n">
        <v>60.621</v>
      </c>
      <c r="Q60" s="144" t="n">
        <v>63.921</v>
      </c>
      <c r="S60" s="144" t="n">
        <v>0</v>
      </c>
      <c r="T60" s="144" t="n">
        <v>0</v>
      </c>
      <c r="U60" s="144" t="n">
        <v>0</v>
      </c>
      <c r="W60" s="144" t="n">
        <v>0.1228392</v>
      </c>
      <c r="X60" s="144" t="n">
        <v>0.2456784</v>
      </c>
      <c r="Y60" s="144" t="n">
        <v>0.3685176</v>
      </c>
      <c r="AA60" s="144" t="n">
        <v>0.0025</v>
      </c>
      <c r="AB60" s="144" t="n">
        <v>0.005</v>
      </c>
      <c r="AC60" s="144" t="n">
        <v>0.0075</v>
      </c>
      <c r="AE60" s="144" t="n">
        <v>-1</v>
      </c>
      <c r="AF60" s="144" t="n">
        <v>3</v>
      </c>
      <c r="AG60" s="144" t="n">
        <v>1</v>
      </c>
      <c r="AI60" s="144" t="n">
        <v>-0.1</v>
      </c>
      <c r="AJ60" s="144" t="n">
        <v>0.3</v>
      </c>
      <c r="AK60" s="144" t="n">
        <v>0.1</v>
      </c>
      <c r="AM60" s="186" t="n">
        <v>18</v>
      </c>
      <c r="AN60" s="196" t="n">
        <v>0.4</v>
      </c>
      <c r="BE60" s="180" t="n">
        <v>38169</v>
      </c>
      <c r="BF60" s="198" t="n">
        <v>0.9</v>
      </c>
    </row>
    <row r="61" customFormat="false" ht="12.75" hidden="false" customHeight="false" outlineLevel="0" collapsed="false">
      <c r="A61" s="194" t="n">
        <v>37316</v>
      </c>
      <c r="B61" s="128" t="n">
        <v>25.15</v>
      </c>
      <c r="C61" s="195" t="n">
        <v>25.6</v>
      </c>
      <c r="D61" s="128" t="n">
        <v>26.05</v>
      </c>
      <c r="E61" s="190"/>
      <c r="F61" s="128" t="n">
        <v>16.7349990844727</v>
      </c>
      <c r="G61" s="128" t="n">
        <v>16.9599990844727</v>
      </c>
      <c r="H61" s="128" t="n">
        <v>17.1849990844727</v>
      </c>
      <c r="I61" s="186"/>
      <c r="J61" s="180" t="n">
        <v>38200</v>
      </c>
      <c r="K61" s="144" t="n">
        <v>70.002</v>
      </c>
      <c r="L61" s="144" t="n">
        <v>73.002</v>
      </c>
      <c r="M61" s="144" t="n">
        <v>76.002</v>
      </c>
      <c r="O61" s="144" t="n">
        <v>50.658</v>
      </c>
      <c r="P61" s="144" t="n">
        <v>53.958</v>
      </c>
      <c r="Q61" s="144" t="n">
        <v>57.258</v>
      </c>
      <c r="S61" s="144" t="n">
        <v>0</v>
      </c>
      <c r="T61" s="144" t="n">
        <v>0</v>
      </c>
      <c r="U61" s="144" t="n">
        <v>0</v>
      </c>
      <c r="W61" s="144" t="n">
        <v>0.1228392</v>
      </c>
      <c r="X61" s="144" t="n">
        <v>0.2456784</v>
      </c>
      <c r="Y61" s="144" t="n">
        <v>0.3685176</v>
      </c>
      <c r="AA61" s="144" t="n">
        <v>0.0025</v>
      </c>
      <c r="AB61" s="144" t="n">
        <v>0.005</v>
      </c>
      <c r="AC61" s="144" t="n">
        <v>0.0075</v>
      </c>
      <c r="AE61" s="144" t="n">
        <v>-1</v>
      </c>
      <c r="AF61" s="144" t="n">
        <v>3</v>
      </c>
      <c r="AG61" s="144" t="n">
        <v>1</v>
      </c>
      <c r="AI61" s="144" t="n">
        <v>-0.1</v>
      </c>
      <c r="AJ61" s="144" t="n">
        <v>0.3</v>
      </c>
      <c r="AK61" s="144" t="n">
        <v>0.1</v>
      </c>
      <c r="AM61" s="186" t="n">
        <v>19</v>
      </c>
      <c r="AN61" s="196" t="n">
        <v>0.4</v>
      </c>
      <c r="BE61" s="180" t="n">
        <v>38200</v>
      </c>
      <c r="BF61" s="198" t="n">
        <v>0.9</v>
      </c>
    </row>
    <row r="62" customFormat="false" ht="12.75" hidden="false" customHeight="false" outlineLevel="0" collapsed="false">
      <c r="A62" s="194" t="n">
        <v>37347</v>
      </c>
      <c r="B62" s="128" t="n">
        <v>26.15</v>
      </c>
      <c r="C62" s="195" t="n">
        <v>26.45</v>
      </c>
      <c r="D62" s="128" t="n">
        <v>26.75</v>
      </c>
      <c r="E62" s="190"/>
      <c r="F62" s="128" t="n">
        <v>17.0599990844727</v>
      </c>
      <c r="G62" s="128" t="n">
        <v>17.2099990844727</v>
      </c>
      <c r="H62" s="128" t="n">
        <v>17.3599990844727</v>
      </c>
      <c r="I62" s="186"/>
      <c r="J62" s="180" t="n">
        <v>38231</v>
      </c>
      <c r="K62" s="144" t="n">
        <v>26.9305</v>
      </c>
      <c r="L62" s="144" t="n">
        <v>27.6805</v>
      </c>
      <c r="M62" s="144" t="n">
        <v>28.4305</v>
      </c>
      <c r="O62" s="144" t="n">
        <v>18.3775</v>
      </c>
      <c r="P62" s="144" t="n">
        <v>21.6775</v>
      </c>
      <c r="Q62" s="144" t="n">
        <v>24.9775</v>
      </c>
      <c r="S62" s="144" t="n">
        <v>0</v>
      </c>
      <c r="T62" s="144" t="n">
        <v>0</v>
      </c>
      <c r="U62" s="144" t="n">
        <v>0</v>
      </c>
      <c r="W62" s="144" t="n">
        <v>0.07896</v>
      </c>
      <c r="X62" s="144" t="n">
        <v>0.15792</v>
      </c>
      <c r="Y62" s="144" t="n">
        <v>0.23688</v>
      </c>
      <c r="AA62" s="144" t="n">
        <v>0.0025</v>
      </c>
      <c r="AB62" s="144" t="n">
        <v>0.005</v>
      </c>
      <c r="AC62" s="144" t="n">
        <v>0.0075</v>
      </c>
      <c r="AE62" s="144" t="n">
        <v>-0.4</v>
      </c>
      <c r="AF62" s="144" t="n">
        <v>1.75</v>
      </c>
      <c r="AG62" s="144" t="n">
        <v>0.5</v>
      </c>
      <c r="AI62" s="144" t="n">
        <v>-0.1</v>
      </c>
      <c r="AJ62" s="144" t="n">
        <v>0.3</v>
      </c>
      <c r="AK62" s="144" t="n">
        <v>0.1</v>
      </c>
      <c r="AM62" s="186" t="n">
        <v>19</v>
      </c>
      <c r="AN62" s="196" t="n">
        <v>0.4</v>
      </c>
      <c r="BE62" s="180" t="n">
        <v>38231</v>
      </c>
      <c r="BF62" s="198" t="n">
        <v>0.9</v>
      </c>
    </row>
    <row r="63" customFormat="false" ht="12.75" hidden="false" customHeight="false" outlineLevel="0" collapsed="false">
      <c r="A63" s="194" t="n">
        <v>37377</v>
      </c>
      <c r="B63" s="128" t="n">
        <v>30.5</v>
      </c>
      <c r="C63" s="195" t="n">
        <v>31.5</v>
      </c>
      <c r="D63" s="128" t="n">
        <v>32.5</v>
      </c>
      <c r="E63" s="190"/>
      <c r="F63" s="128" t="n">
        <v>16.1599998474121</v>
      </c>
      <c r="G63" s="128" t="n">
        <v>16.6599998474121</v>
      </c>
      <c r="H63" s="128" t="n">
        <v>17.1599998474121</v>
      </c>
      <c r="I63" s="186"/>
      <c r="J63" s="180" t="n">
        <v>38261</v>
      </c>
      <c r="K63" s="144" t="n">
        <v>18.5625</v>
      </c>
      <c r="L63" s="144" t="n">
        <v>19.2</v>
      </c>
      <c r="M63" s="144" t="n">
        <v>19.8375</v>
      </c>
      <c r="O63" s="144" t="n">
        <v>12.06</v>
      </c>
      <c r="P63" s="144" t="n">
        <v>15.36</v>
      </c>
      <c r="Q63" s="144" t="n">
        <v>18.66</v>
      </c>
      <c r="S63" s="144" t="n">
        <v>0</v>
      </c>
      <c r="T63" s="144" t="n">
        <v>0</v>
      </c>
      <c r="U63" s="144" t="n">
        <v>0</v>
      </c>
      <c r="W63" s="144" t="n">
        <v>0.055836</v>
      </c>
      <c r="X63" s="144" t="n">
        <v>0.111672</v>
      </c>
      <c r="Y63" s="144" t="n">
        <v>0.167508</v>
      </c>
      <c r="AA63" s="144" t="n">
        <v>0.0025</v>
      </c>
      <c r="AB63" s="144" t="n">
        <v>0.005</v>
      </c>
      <c r="AC63" s="144" t="n">
        <v>0.0075</v>
      </c>
      <c r="AE63" s="144" t="n">
        <v>-0.25</v>
      </c>
      <c r="AF63" s="144" t="n">
        <v>1.5</v>
      </c>
      <c r="AG63" s="144" t="n">
        <v>0.25</v>
      </c>
      <c r="AI63" s="144" t="n">
        <v>-0.1</v>
      </c>
      <c r="AJ63" s="144" t="n">
        <v>0.3</v>
      </c>
      <c r="AK63" s="144" t="n">
        <v>0.1</v>
      </c>
      <c r="AM63" s="186" t="n">
        <v>19</v>
      </c>
      <c r="AN63" s="196" t="n">
        <v>0.4</v>
      </c>
      <c r="BE63" s="180" t="n">
        <v>38261</v>
      </c>
      <c r="BF63" s="198" t="n">
        <v>0.9</v>
      </c>
    </row>
    <row r="64" customFormat="false" ht="12.75" hidden="false" customHeight="false" outlineLevel="0" collapsed="false">
      <c r="A64" s="194" t="n">
        <v>37408</v>
      </c>
      <c r="B64" s="128" t="n">
        <v>52.1</v>
      </c>
      <c r="C64" s="195" t="n">
        <v>55</v>
      </c>
      <c r="D64" s="128" t="n">
        <v>57.9</v>
      </c>
      <c r="E64" s="190"/>
      <c r="F64" s="128" t="n">
        <v>15.2700012207031</v>
      </c>
      <c r="G64" s="128" t="n">
        <v>16.7200012207031</v>
      </c>
      <c r="H64" s="128" t="n">
        <v>18.1700012207031</v>
      </c>
      <c r="I64" s="186"/>
      <c r="J64" s="180" t="n">
        <v>38292</v>
      </c>
      <c r="K64" s="144" t="n">
        <v>18.75</v>
      </c>
      <c r="L64" s="144" t="n">
        <v>19.3875</v>
      </c>
      <c r="M64" s="144" t="n">
        <v>20.025</v>
      </c>
      <c r="O64" s="144" t="n">
        <v>12.21</v>
      </c>
      <c r="P64" s="144" t="n">
        <v>15.51</v>
      </c>
      <c r="Q64" s="144" t="n">
        <v>18.81</v>
      </c>
      <c r="S64" s="144" t="n">
        <v>0</v>
      </c>
      <c r="T64" s="144" t="n">
        <v>0</v>
      </c>
      <c r="U64" s="144" t="n">
        <v>0</v>
      </c>
      <c r="W64" s="144" t="n">
        <v>0.055836</v>
      </c>
      <c r="X64" s="144" t="n">
        <v>0.111672</v>
      </c>
      <c r="Y64" s="144" t="n">
        <v>0.167508</v>
      </c>
      <c r="AA64" s="144" t="n">
        <v>0.0025</v>
      </c>
      <c r="AB64" s="144" t="n">
        <v>0.005</v>
      </c>
      <c r="AC64" s="144" t="n">
        <v>0.0075</v>
      </c>
      <c r="AE64" s="144" t="n">
        <v>-0.25</v>
      </c>
      <c r="AF64" s="144" t="n">
        <v>1.5</v>
      </c>
      <c r="AG64" s="144" t="n">
        <v>0.25</v>
      </c>
      <c r="AI64" s="144" t="n">
        <v>-0.1</v>
      </c>
      <c r="AJ64" s="144" t="n">
        <v>0.3</v>
      </c>
      <c r="AK64" s="144" t="n">
        <v>0.1</v>
      </c>
      <c r="AM64" s="186" t="n">
        <v>20</v>
      </c>
      <c r="AN64" s="196" t="n">
        <v>0.4</v>
      </c>
      <c r="BE64" s="180" t="n">
        <v>38292</v>
      </c>
      <c r="BF64" s="198" t="n">
        <v>0.9</v>
      </c>
    </row>
    <row r="65" customFormat="false" ht="12.75" hidden="false" customHeight="false" outlineLevel="0" collapsed="false">
      <c r="A65" s="194" t="n">
        <v>37438</v>
      </c>
      <c r="B65" s="128" t="n">
        <v>88.6</v>
      </c>
      <c r="C65" s="195" t="n">
        <v>92.6</v>
      </c>
      <c r="D65" s="128" t="n">
        <v>96.6</v>
      </c>
      <c r="E65" s="190"/>
      <c r="F65" s="128" t="n">
        <v>14.4099998474121</v>
      </c>
      <c r="G65" s="128" t="n">
        <v>16.4099998474121</v>
      </c>
      <c r="H65" s="128" t="n">
        <v>18.4099998474121</v>
      </c>
      <c r="I65" s="186"/>
      <c r="J65" s="180" t="n">
        <v>38322</v>
      </c>
      <c r="K65" s="144" t="n">
        <v>20.574</v>
      </c>
      <c r="L65" s="144" t="n">
        <v>21.2115</v>
      </c>
      <c r="M65" s="144" t="n">
        <v>21.849</v>
      </c>
      <c r="O65" s="144" t="n">
        <v>12.81</v>
      </c>
      <c r="P65" s="144" t="n">
        <v>16.11</v>
      </c>
      <c r="Q65" s="144" t="n">
        <v>19.41</v>
      </c>
      <c r="S65" s="144" t="n">
        <v>0</v>
      </c>
      <c r="T65" s="144" t="n">
        <v>0</v>
      </c>
      <c r="U65" s="144" t="n">
        <v>0</v>
      </c>
      <c r="W65" s="144" t="n">
        <v>0.055836</v>
      </c>
      <c r="X65" s="144" t="n">
        <v>0.111672</v>
      </c>
      <c r="Y65" s="144" t="n">
        <v>0.167508</v>
      </c>
      <c r="AA65" s="144" t="n">
        <v>0.0025</v>
      </c>
      <c r="AB65" s="144" t="n">
        <v>0.005</v>
      </c>
      <c r="AC65" s="144" t="n">
        <v>0.0075</v>
      </c>
      <c r="AE65" s="144" t="n">
        <v>-0.25</v>
      </c>
      <c r="AF65" s="144" t="n">
        <v>1.5</v>
      </c>
      <c r="AG65" s="144" t="n">
        <v>0.25</v>
      </c>
      <c r="AI65" s="144" t="n">
        <v>-0.1</v>
      </c>
      <c r="AJ65" s="144" t="n">
        <v>0.3</v>
      </c>
      <c r="AK65" s="144" t="n">
        <v>0.1</v>
      </c>
      <c r="AM65" s="186" t="n">
        <v>20</v>
      </c>
      <c r="AN65" s="196" t="n">
        <v>0.4</v>
      </c>
      <c r="BE65" s="180" t="n">
        <v>38322</v>
      </c>
      <c r="BF65" s="198" t="n">
        <v>0.9</v>
      </c>
    </row>
    <row r="66" customFormat="false" ht="12.75" hidden="false" customHeight="false" outlineLevel="0" collapsed="false">
      <c r="A66" s="194" t="n">
        <v>37469</v>
      </c>
      <c r="B66" s="128" t="n">
        <v>76.1</v>
      </c>
      <c r="C66" s="195" t="n">
        <v>80.1</v>
      </c>
      <c r="D66" s="128" t="n">
        <v>84.1</v>
      </c>
      <c r="E66" s="190"/>
      <c r="F66" s="128" t="n">
        <v>14.4599990844727</v>
      </c>
      <c r="G66" s="128" t="n">
        <v>16.4599990844727</v>
      </c>
      <c r="H66" s="128" t="n">
        <v>18.4599990844727</v>
      </c>
      <c r="I66" s="186"/>
      <c r="J66" s="180" t="n">
        <v>38353</v>
      </c>
      <c r="K66" s="144" t="n">
        <v>28.994</v>
      </c>
      <c r="L66" s="144" t="n">
        <v>29.744</v>
      </c>
      <c r="M66" s="144" t="n">
        <v>30.494</v>
      </c>
      <c r="O66" s="144" t="n">
        <v>19.346</v>
      </c>
      <c r="P66" s="144" t="n">
        <v>22.646</v>
      </c>
      <c r="Q66" s="144" t="n">
        <v>25.946</v>
      </c>
      <c r="S66" s="144" t="n">
        <v>0</v>
      </c>
      <c r="T66" s="144" t="n">
        <v>0</v>
      </c>
      <c r="U66" s="144" t="n">
        <v>0</v>
      </c>
      <c r="W66" s="144" t="n">
        <v>0.085764096</v>
      </c>
      <c r="X66" s="144" t="n">
        <v>0.171528192</v>
      </c>
      <c r="Y66" s="144" t="n">
        <v>0.257292288</v>
      </c>
      <c r="AA66" s="144" t="n">
        <v>0.0025</v>
      </c>
      <c r="AB66" s="144" t="n">
        <v>0.005</v>
      </c>
      <c r="AC66" s="144" t="n">
        <v>0.0075</v>
      </c>
      <c r="AE66" s="144" t="n">
        <v>-0.4</v>
      </c>
      <c r="AF66" s="144" t="n">
        <v>1.875</v>
      </c>
      <c r="AG66" s="144" t="n">
        <v>0.5</v>
      </c>
      <c r="AI66" s="144" t="n">
        <v>-0.1</v>
      </c>
      <c r="AJ66" s="144" t="n">
        <v>0.3</v>
      </c>
      <c r="AK66" s="144" t="n">
        <v>0.1</v>
      </c>
      <c r="AM66" s="186" t="n">
        <v>20</v>
      </c>
      <c r="AN66" s="196" t="n">
        <v>0.4</v>
      </c>
      <c r="BE66" s="180" t="n">
        <v>38353</v>
      </c>
      <c r="BF66" s="198" t="n">
        <v>0.9</v>
      </c>
    </row>
    <row r="67" customFormat="false" ht="12.75" hidden="false" customHeight="false" outlineLevel="0" collapsed="false">
      <c r="A67" s="194" t="n">
        <v>37500</v>
      </c>
      <c r="B67" s="128" t="n">
        <v>32.45</v>
      </c>
      <c r="C67" s="195" t="n">
        <v>33.25</v>
      </c>
      <c r="D67" s="128" t="n">
        <v>34.05</v>
      </c>
      <c r="E67" s="190"/>
      <c r="F67" s="128" t="n">
        <v>16.0599990844727</v>
      </c>
      <c r="G67" s="128" t="n">
        <v>16.4599990844727</v>
      </c>
      <c r="H67" s="128" t="n">
        <v>16.8599990844727</v>
      </c>
      <c r="I67" s="186"/>
      <c r="J67" s="180" t="n">
        <v>38384</v>
      </c>
      <c r="K67" s="144" t="n">
        <v>27.98</v>
      </c>
      <c r="L67" s="144" t="n">
        <v>28.73</v>
      </c>
      <c r="M67" s="144" t="n">
        <v>29.48</v>
      </c>
      <c r="O67" s="144" t="n">
        <v>21.374</v>
      </c>
      <c r="P67" s="144" t="n">
        <v>24.674</v>
      </c>
      <c r="Q67" s="144" t="n">
        <v>27.974</v>
      </c>
      <c r="S67" s="144" t="n">
        <v>0</v>
      </c>
      <c r="T67" s="144" t="n">
        <v>0</v>
      </c>
      <c r="U67" s="144" t="n">
        <v>0</v>
      </c>
      <c r="W67" s="144" t="n">
        <v>0.085764096</v>
      </c>
      <c r="X67" s="144" t="n">
        <v>0.171528192</v>
      </c>
      <c r="Y67" s="144" t="n">
        <v>0.257292288</v>
      </c>
      <c r="AA67" s="144" t="n">
        <v>0.0025</v>
      </c>
      <c r="AB67" s="144" t="n">
        <v>0.005</v>
      </c>
      <c r="AC67" s="144" t="n">
        <v>0.0075</v>
      </c>
      <c r="AE67" s="144" t="n">
        <v>-0.4</v>
      </c>
      <c r="AF67" s="144" t="n">
        <v>1.875</v>
      </c>
      <c r="AG67" s="144" t="n">
        <v>0.5</v>
      </c>
      <c r="AI67" s="144" t="n">
        <v>-0.1</v>
      </c>
      <c r="AJ67" s="144" t="n">
        <v>0.3</v>
      </c>
      <c r="AK67" s="144" t="n">
        <v>0.1</v>
      </c>
      <c r="AM67" s="186" t="n">
        <v>21</v>
      </c>
      <c r="AN67" s="196" t="n">
        <v>0.4</v>
      </c>
      <c r="BE67" s="180" t="n">
        <v>38384</v>
      </c>
      <c r="BF67" s="198" t="n">
        <v>0.9</v>
      </c>
    </row>
    <row r="68" customFormat="false" ht="12.75" hidden="false" customHeight="false" outlineLevel="0" collapsed="false">
      <c r="A68" s="194" t="n">
        <v>37530</v>
      </c>
      <c r="B68" s="128" t="n">
        <v>24.85</v>
      </c>
      <c r="C68" s="195" t="n">
        <v>25.5</v>
      </c>
      <c r="D68" s="128" t="n">
        <v>26.15</v>
      </c>
      <c r="E68" s="190"/>
      <c r="F68" s="128" t="n">
        <v>15.8349998474121</v>
      </c>
      <c r="G68" s="128" t="n">
        <v>16.1599998474121</v>
      </c>
      <c r="H68" s="128" t="n">
        <v>16.4849998474121</v>
      </c>
      <c r="I68" s="186"/>
      <c r="J68" s="180" t="n">
        <v>38412</v>
      </c>
      <c r="K68" s="144" t="n">
        <v>21.67125</v>
      </c>
      <c r="L68" s="144" t="n">
        <v>22.12125</v>
      </c>
      <c r="M68" s="144" t="n">
        <v>22.57125</v>
      </c>
      <c r="O68" s="144" t="n">
        <v>14.13675</v>
      </c>
      <c r="P68" s="144" t="n">
        <v>17.43675</v>
      </c>
      <c r="Q68" s="144" t="n">
        <v>20.73675</v>
      </c>
      <c r="S68" s="144" t="n">
        <v>0</v>
      </c>
      <c r="T68" s="144" t="n">
        <v>0</v>
      </c>
      <c r="U68" s="144" t="n">
        <v>0</v>
      </c>
      <c r="W68" s="144" t="n">
        <v>0.07147008</v>
      </c>
      <c r="X68" s="144" t="n">
        <v>0.14294016</v>
      </c>
      <c r="Y68" s="144" t="n">
        <v>0.21441024</v>
      </c>
      <c r="AA68" s="144" t="n">
        <v>0.0025</v>
      </c>
      <c r="AB68" s="144" t="n">
        <v>0.005</v>
      </c>
      <c r="AC68" s="144" t="n">
        <v>0.0075</v>
      </c>
      <c r="AE68" s="144" t="n">
        <v>-0.25</v>
      </c>
      <c r="AF68" s="144" t="n">
        <v>1.1</v>
      </c>
      <c r="AG68" s="144" t="n">
        <v>0.25</v>
      </c>
      <c r="AI68" s="144" t="n">
        <v>-0.1</v>
      </c>
      <c r="AJ68" s="144" t="n">
        <v>0.3</v>
      </c>
      <c r="AK68" s="144" t="n">
        <v>0.1</v>
      </c>
      <c r="AM68" s="186" t="n">
        <v>21</v>
      </c>
      <c r="AN68" s="196" t="n">
        <v>0.4</v>
      </c>
      <c r="BE68" s="180" t="n">
        <v>38412</v>
      </c>
      <c r="BF68" s="198" t="n">
        <v>0.9</v>
      </c>
    </row>
    <row r="69" customFormat="false" ht="12.75" hidden="false" customHeight="false" outlineLevel="0" collapsed="false">
      <c r="A69" s="194" t="n">
        <v>37561</v>
      </c>
      <c r="B69" s="128" t="n">
        <v>25.1</v>
      </c>
      <c r="C69" s="195" t="n">
        <v>25.75</v>
      </c>
      <c r="D69" s="128" t="n">
        <v>26.4</v>
      </c>
      <c r="E69" s="190"/>
      <c r="F69" s="128" t="n">
        <v>14.0849998474121</v>
      </c>
      <c r="G69" s="128" t="n">
        <v>14.4099998474121</v>
      </c>
      <c r="H69" s="128" t="n">
        <v>14.7349998474121</v>
      </c>
      <c r="I69" s="186"/>
      <c r="J69" s="180" t="n">
        <v>38443</v>
      </c>
      <c r="K69" s="144" t="n">
        <v>22.6675</v>
      </c>
      <c r="L69" s="144" t="n">
        <v>23.005</v>
      </c>
      <c r="M69" s="144" t="n">
        <v>23.3425</v>
      </c>
      <c r="O69" s="144" t="n">
        <v>18.635</v>
      </c>
      <c r="P69" s="144" t="n">
        <v>21.935</v>
      </c>
      <c r="Q69" s="144" t="n">
        <v>25.235</v>
      </c>
      <c r="S69" s="144" t="n">
        <v>0</v>
      </c>
      <c r="T69" s="144" t="n">
        <v>0</v>
      </c>
      <c r="U69" s="144" t="n">
        <v>0</v>
      </c>
      <c r="W69" s="144" t="n">
        <v>0.067896576</v>
      </c>
      <c r="X69" s="144" t="n">
        <v>0.135793152</v>
      </c>
      <c r="Y69" s="144" t="n">
        <v>0.203689728</v>
      </c>
      <c r="AA69" s="144" t="n">
        <v>0.0025</v>
      </c>
      <c r="AB69" s="144" t="n">
        <v>0.005</v>
      </c>
      <c r="AC69" s="144" t="n">
        <v>0.0075</v>
      </c>
      <c r="AE69" s="144" t="n">
        <v>-0.25</v>
      </c>
      <c r="AF69" s="144" t="n">
        <v>1.2</v>
      </c>
      <c r="AG69" s="144" t="n">
        <v>0.25</v>
      </c>
      <c r="AI69" s="144" t="n">
        <v>-0.1</v>
      </c>
      <c r="AJ69" s="144" t="n">
        <v>0.3</v>
      </c>
      <c r="AK69" s="144" t="n">
        <v>0.1</v>
      </c>
      <c r="AM69" s="186" t="n">
        <v>21</v>
      </c>
      <c r="AN69" s="196" t="n">
        <v>0.4</v>
      </c>
      <c r="BE69" s="180" t="n">
        <v>38443</v>
      </c>
      <c r="BF69" s="198" t="n">
        <v>0.9</v>
      </c>
    </row>
    <row r="70" customFormat="false" ht="12.75" hidden="false" customHeight="false" outlineLevel="0" collapsed="false">
      <c r="A70" s="194" t="n">
        <v>37591</v>
      </c>
      <c r="B70" s="128" t="n">
        <v>26.1</v>
      </c>
      <c r="C70" s="195" t="n">
        <v>26.75</v>
      </c>
      <c r="D70" s="128" t="n">
        <v>27.4</v>
      </c>
      <c r="E70" s="190"/>
      <c r="F70" s="128" t="n">
        <v>14.9350002288818</v>
      </c>
      <c r="G70" s="128" t="n">
        <v>15.2600002288818</v>
      </c>
      <c r="H70" s="128" t="n">
        <v>15.5850002288818</v>
      </c>
      <c r="I70" s="186"/>
      <c r="J70" s="180" t="n">
        <v>38473</v>
      </c>
      <c r="K70" s="144" t="n">
        <v>22.318</v>
      </c>
      <c r="L70" s="144" t="n">
        <v>23.458</v>
      </c>
      <c r="M70" s="144" t="n">
        <v>24.598</v>
      </c>
      <c r="O70" s="144" t="n">
        <v>19.524</v>
      </c>
      <c r="P70" s="144" t="n">
        <v>22.824</v>
      </c>
      <c r="Q70" s="144" t="n">
        <v>26.124</v>
      </c>
      <c r="S70" s="144" t="n">
        <v>0</v>
      </c>
      <c r="T70" s="144" t="n">
        <v>0</v>
      </c>
      <c r="U70" s="144" t="n">
        <v>0</v>
      </c>
      <c r="W70" s="144" t="n">
        <v>0.075043584</v>
      </c>
      <c r="X70" s="144" t="n">
        <v>0.150087168</v>
      </c>
      <c r="Y70" s="144" t="n">
        <v>0.225130752</v>
      </c>
      <c r="AA70" s="144" t="n">
        <v>0.0025</v>
      </c>
      <c r="AB70" s="144" t="n">
        <v>0.005</v>
      </c>
      <c r="AC70" s="144" t="n">
        <v>0.0075</v>
      </c>
      <c r="AE70" s="144" t="n">
        <v>-0.25</v>
      </c>
      <c r="AF70" s="144" t="n">
        <v>2</v>
      </c>
      <c r="AG70" s="144" t="n">
        <v>0.25</v>
      </c>
      <c r="AI70" s="144" t="n">
        <v>-0.1</v>
      </c>
      <c r="AJ70" s="144" t="n">
        <v>0.3</v>
      </c>
      <c r="AK70" s="144" t="n">
        <v>0.1</v>
      </c>
      <c r="AM70" s="186" t="n">
        <v>22</v>
      </c>
      <c r="AN70" s="196" t="n">
        <v>0.4</v>
      </c>
      <c r="BE70" s="180" t="n">
        <v>38473</v>
      </c>
      <c r="BF70" s="198" t="n">
        <v>0.9</v>
      </c>
    </row>
    <row r="71" customFormat="false" ht="12.75" hidden="false" customHeight="false" outlineLevel="0" collapsed="false">
      <c r="A71" s="194" t="n">
        <v>37622</v>
      </c>
      <c r="B71" s="128" t="n">
        <v>32.5</v>
      </c>
      <c r="C71" s="195" t="n">
        <v>33.3</v>
      </c>
      <c r="D71" s="128" t="n">
        <v>34.1</v>
      </c>
      <c r="E71" s="190"/>
      <c r="F71" s="128" t="n">
        <v>19.1649975585938</v>
      </c>
      <c r="G71" s="128" t="n">
        <v>19.5649975585938</v>
      </c>
      <c r="H71" s="128" t="n">
        <v>19.9649975585937</v>
      </c>
      <c r="I71" s="186"/>
      <c r="J71" s="180" t="n">
        <v>38504</v>
      </c>
      <c r="K71" s="144" t="n">
        <v>47.99</v>
      </c>
      <c r="L71" s="144" t="n">
        <v>51.29</v>
      </c>
      <c r="M71" s="144" t="n">
        <v>54.59</v>
      </c>
      <c r="O71" s="144" t="n">
        <v>37.3975</v>
      </c>
      <c r="P71" s="144" t="n">
        <v>40.6975</v>
      </c>
      <c r="Q71" s="144" t="n">
        <v>43.9975</v>
      </c>
      <c r="S71" s="144" t="n">
        <v>0</v>
      </c>
      <c r="T71" s="144" t="n">
        <v>0</v>
      </c>
      <c r="U71" s="144" t="n">
        <v>0</v>
      </c>
      <c r="W71" s="144" t="n">
        <v>0.096484608</v>
      </c>
      <c r="X71" s="144" t="n">
        <v>0.192969216</v>
      </c>
      <c r="Y71" s="144" t="n">
        <v>0.289453824</v>
      </c>
      <c r="AA71" s="144" t="n">
        <v>0.0025</v>
      </c>
      <c r="AB71" s="144" t="n">
        <v>0.005</v>
      </c>
      <c r="AC71" s="144" t="n">
        <v>0.0075</v>
      </c>
      <c r="AE71" s="144" t="n">
        <v>-0.75</v>
      </c>
      <c r="AF71" s="144" t="n">
        <v>2.25</v>
      </c>
      <c r="AG71" s="144" t="n">
        <v>0.75</v>
      </c>
      <c r="AI71" s="144" t="n">
        <v>-0.1</v>
      </c>
      <c r="AJ71" s="144" t="n">
        <v>0.3</v>
      </c>
      <c r="AK71" s="144" t="n">
        <v>0.1</v>
      </c>
      <c r="AM71" s="186" t="n">
        <v>22</v>
      </c>
      <c r="AN71" s="196" t="n">
        <v>0.4</v>
      </c>
      <c r="BE71" s="180" t="n">
        <v>38504</v>
      </c>
      <c r="BF71" s="198" t="n">
        <v>0.9</v>
      </c>
    </row>
    <row r="72" customFormat="false" ht="12.75" hidden="false" customHeight="false" outlineLevel="0" collapsed="false">
      <c r="A72" s="194" t="n">
        <v>37653</v>
      </c>
      <c r="B72" s="128" t="n">
        <v>32.5</v>
      </c>
      <c r="C72" s="195" t="n">
        <v>33.3</v>
      </c>
      <c r="D72" s="128" t="n">
        <v>34.1</v>
      </c>
      <c r="E72" s="190"/>
      <c r="F72" s="128" t="n">
        <v>19.314997177124</v>
      </c>
      <c r="G72" s="128" t="n">
        <v>19.714997177124</v>
      </c>
      <c r="H72" s="128" t="n">
        <v>20.114997177124</v>
      </c>
      <c r="I72" s="186"/>
      <c r="J72" s="180" t="n">
        <v>38534</v>
      </c>
      <c r="K72" s="144" t="n">
        <v>78.708</v>
      </c>
      <c r="L72" s="144" t="n">
        <v>81.708</v>
      </c>
      <c r="M72" s="144" t="n">
        <v>84.708</v>
      </c>
      <c r="O72" s="144" t="n">
        <v>57.981</v>
      </c>
      <c r="P72" s="144" t="n">
        <v>61.281</v>
      </c>
      <c r="Q72" s="144" t="n">
        <v>64.581</v>
      </c>
      <c r="S72" s="144" t="n">
        <v>0</v>
      </c>
      <c r="T72" s="144" t="n">
        <v>0</v>
      </c>
      <c r="U72" s="144" t="n">
        <v>0</v>
      </c>
      <c r="W72" s="144" t="n">
        <v>0.117925632</v>
      </c>
      <c r="X72" s="144" t="n">
        <v>0.235851264</v>
      </c>
      <c r="Y72" s="144" t="n">
        <v>0.353776896</v>
      </c>
      <c r="AA72" s="144" t="n">
        <v>0.0025</v>
      </c>
      <c r="AB72" s="144" t="n">
        <v>0.005</v>
      </c>
      <c r="AC72" s="144" t="n">
        <v>0.0075</v>
      </c>
      <c r="AE72" s="144" t="n">
        <v>-1</v>
      </c>
      <c r="AF72" s="144" t="n">
        <v>3</v>
      </c>
      <c r="AG72" s="144" t="n">
        <v>1</v>
      </c>
      <c r="AI72" s="144" t="n">
        <v>-0.1</v>
      </c>
      <c r="AJ72" s="144" t="n">
        <v>0.3</v>
      </c>
      <c r="AK72" s="144" t="n">
        <v>0.1</v>
      </c>
      <c r="AM72" s="186" t="n">
        <v>22</v>
      </c>
      <c r="AN72" s="196" t="n">
        <v>0.4</v>
      </c>
      <c r="BE72" s="180" t="n">
        <v>38534</v>
      </c>
      <c r="BF72" s="198" t="n">
        <v>0.9</v>
      </c>
    </row>
    <row r="73" customFormat="false" ht="12.75" hidden="false" customHeight="false" outlineLevel="0" collapsed="false">
      <c r="A73" s="194" t="n">
        <v>37681</v>
      </c>
      <c r="B73" s="128" t="n">
        <v>25.175</v>
      </c>
      <c r="C73" s="195" t="n">
        <v>25.675</v>
      </c>
      <c r="D73" s="128" t="n">
        <v>26.175</v>
      </c>
      <c r="E73" s="190"/>
      <c r="F73" s="128" t="n">
        <v>16.7149990844727</v>
      </c>
      <c r="G73" s="128" t="n">
        <v>16.9649990844727</v>
      </c>
      <c r="H73" s="128" t="n">
        <v>17.2149990844727</v>
      </c>
      <c r="I73" s="186"/>
      <c r="J73" s="180" t="n">
        <v>38565</v>
      </c>
      <c r="K73" s="144" t="n">
        <v>70.922</v>
      </c>
      <c r="L73" s="144" t="n">
        <v>73.922</v>
      </c>
      <c r="M73" s="144" t="n">
        <v>76.922</v>
      </c>
      <c r="O73" s="144" t="n">
        <v>51.338</v>
      </c>
      <c r="P73" s="144" t="n">
        <v>54.638</v>
      </c>
      <c r="Q73" s="144" t="n">
        <v>57.938</v>
      </c>
      <c r="S73" s="144" t="n">
        <v>0</v>
      </c>
      <c r="T73" s="144" t="n">
        <v>0</v>
      </c>
      <c r="U73" s="144" t="n">
        <v>0</v>
      </c>
      <c r="W73" s="144" t="n">
        <v>0.117925632</v>
      </c>
      <c r="X73" s="144" t="n">
        <v>0.235851264</v>
      </c>
      <c r="Y73" s="144" t="n">
        <v>0.353776896</v>
      </c>
      <c r="AA73" s="144" t="n">
        <v>0.0025</v>
      </c>
      <c r="AB73" s="144" t="n">
        <v>0.005</v>
      </c>
      <c r="AC73" s="144" t="n">
        <v>0.0075</v>
      </c>
      <c r="AE73" s="144" t="n">
        <v>-1</v>
      </c>
      <c r="AF73" s="144" t="n">
        <v>3</v>
      </c>
      <c r="AG73" s="144" t="n">
        <v>1</v>
      </c>
      <c r="AI73" s="144" t="n">
        <v>-0.1</v>
      </c>
      <c r="AJ73" s="144" t="n">
        <v>0.3</v>
      </c>
      <c r="AK73" s="144" t="n">
        <v>0.1</v>
      </c>
      <c r="AM73" s="186" t="n">
        <v>23</v>
      </c>
      <c r="AN73" s="196" t="n">
        <v>0.4</v>
      </c>
      <c r="BE73" s="180" t="n">
        <v>38565</v>
      </c>
      <c r="BF73" s="198" t="n">
        <v>0.9</v>
      </c>
    </row>
    <row r="74" customFormat="false" ht="12.75" hidden="false" customHeight="false" outlineLevel="0" collapsed="false">
      <c r="A74" s="194" t="n">
        <v>37712</v>
      </c>
      <c r="B74" s="128" t="n">
        <v>26.05</v>
      </c>
      <c r="C74" s="195" t="n">
        <v>26.4</v>
      </c>
      <c r="D74" s="128" t="n">
        <v>26.75</v>
      </c>
      <c r="E74" s="190"/>
      <c r="F74" s="128" t="n">
        <v>17.0399990844727</v>
      </c>
      <c r="G74" s="128" t="n">
        <v>17.2149990844727</v>
      </c>
      <c r="H74" s="128" t="n">
        <v>17.3899990844727</v>
      </c>
      <c r="I74" s="186"/>
      <c r="J74" s="180" t="n">
        <v>38596</v>
      </c>
      <c r="K74" s="144" t="n">
        <v>27.063</v>
      </c>
      <c r="L74" s="144" t="n">
        <v>27.888</v>
      </c>
      <c r="M74" s="144" t="n">
        <v>28.713</v>
      </c>
      <c r="O74" s="144" t="n">
        <v>18.54</v>
      </c>
      <c r="P74" s="144" t="n">
        <v>21.84</v>
      </c>
      <c r="Q74" s="144" t="n">
        <v>25.14</v>
      </c>
      <c r="S74" s="144" t="n">
        <v>0</v>
      </c>
      <c r="T74" s="144" t="n">
        <v>0</v>
      </c>
      <c r="U74" s="144" t="n">
        <v>0</v>
      </c>
      <c r="W74" s="144" t="n">
        <v>0.0758016</v>
      </c>
      <c r="X74" s="144" t="n">
        <v>0.1516032</v>
      </c>
      <c r="Y74" s="144" t="n">
        <v>0.2274048</v>
      </c>
      <c r="AA74" s="144" t="n">
        <v>0.0025</v>
      </c>
      <c r="AB74" s="144" t="n">
        <v>0.005</v>
      </c>
      <c r="AC74" s="144" t="n">
        <v>0.0075</v>
      </c>
      <c r="AE74" s="144" t="n">
        <v>-0.4</v>
      </c>
      <c r="AF74" s="144" t="n">
        <v>1.75</v>
      </c>
      <c r="AG74" s="144" t="n">
        <v>0.5</v>
      </c>
      <c r="AI74" s="144" t="n">
        <v>-0.1</v>
      </c>
      <c r="AJ74" s="144" t="n">
        <v>0.3</v>
      </c>
      <c r="AK74" s="144" t="n">
        <v>0.1</v>
      </c>
      <c r="AM74" s="186" t="n">
        <v>23</v>
      </c>
      <c r="AN74" s="196" t="n">
        <v>0.4</v>
      </c>
      <c r="BE74" s="180" t="n">
        <v>38596</v>
      </c>
      <c r="BF74" s="198" t="n">
        <v>0.9</v>
      </c>
    </row>
    <row r="75" customFormat="false" ht="12.75" hidden="false" customHeight="false" outlineLevel="0" collapsed="false">
      <c r="A75" s="194" t="n">
        <v>37742</v>
      </c>
      <c r="B75" s="128" t="n">
        <v>30.1</v>
      </c>
      <c r="C75" s="195" t="n">
        <v>31.35</v>
      </c>
      <c r="D75" s="128" t="n">
        <v>32.6</v>
      </c>
      <c r="E75" s="190"/>
      <c r="F75" s="128" t="n">
        <v>16.0399998474121</v>
      </c>
      <c r="G75" s="128" t="n">
        <v>16.6649998474121</v>
      </c>
      <c r="H75" s="128" t="n">
        <v>17.2899998474121</v>
      </c>
      <c r="I75" s="186"/>
      <c r="J75" s="180" t="n">
        <v>38626</v>
      </c>
      <c r="K75" s="144" t="n">
        <v>18.675</v>
      </c>
      <c r="L75" s="144" t="n">
        <v>19.3875</v>
      </c>
      <c r="M75" s="144" t="n">
        <v>20.1</v>
      </c>
      <c r="O75" s="144" t="n">
        <v>12.21</v>
      </c>
      <c r="P75" s="144" t="n">
        <v>15.51</v>
      </c>
      <c r="Q75" s="144" t="n">
        <v>18.81</v>
      </c>
      <c r="S75" s="144" t="n">
        <v>0</v>
      </c>
      <c r="T75" s="144" t="n">
        <v>0</v>
      </c>
      <c r="U75" s="144" t="n">
        <v>0</v>
      </c>
      <c r="W75" s="144" t="n">
        <v>0.05360256</v>
      </c>
      <c r="X75" s="144" t="n">
        <v>0.10720512</v>
      </c>
      <c r="Y75" s="144" t="n">
        <v>0.16080768</v>
      </c>
      <c r="AA75" s="144" t="n">
        <v>0.0025</v>
      </c>
      <c r="AB75" s="144" t="n">
        <v>0.005</v>
      </c>
      <c r="AC75" s="144" t="n">
        <v>0.0075</v>
      </c>
      <c r="AE75" s="144" t="n">
        <v>-0.25</v>
      </c>
      <c r="AF75" s="144" t="n">
        <v>1.5</v>
      </c>
      <c r="AG75" s="144" t="n">
        <v>0.25</v>
      </c>
      <c r="AI75" s="144" t="n">
        <v>-0.1</v>
      </c>
      <c r="AJ75" s="144" t="n">
        <v>0.3</v>
      </c>
      <c r="AK75" s="144" t="n">
        <v>0.1</v>
      </c>
      <c r="AM75" s="186" t="n">
        <v>23</v>
      </c>
      <c r="AN75" s="196" t="n">
        <v>0.4</v>
      </c>
      <c r="BE75" s="180" t="n">
        <v>38626</v>
      </c>
      <c r="BF75" s="198" t="n">
        <v>0.9</v>
      </c>
    </row>
    <row r="76" customFormat="false" ht="12.75" hidden="false" customHeight="false" outlineLevel="0" collapsed="false">
      <c r="A76" s="194" t="n">
        <v>37773</v>
      </c>
      <c r="B76" s="128" t="n">
        <v>51.37</v>
      </c>
      <c r="C76" s="195" t="n">
        <v>55</v>
      </c>
      <c r="D76" s="128" t="n">
        <v>58.63</v>
      </c>
      <c r="E76" s="190"/>
      <c r="F76" s="128" t="n">
        <v>14.9100012207031</v>
      </c>
      <c r="G76" s="128" t="n">
        <v>16.7250012207031</v>
      </c>
      <c r="H76" s="128" t="n">
        <v>18.5400012207031</v>
      </c>
      <c r="I76" s="186"/>
      <c r="J76" s="180" t="n">
        <v>38657</v>
      </c>
      <c r="K76" s="144" t="n">
        <v>18.8625</v>
      </c>
      <c r="L76" s="144" t="n">
        <v>19.575</v>
      </c>
      <c r="M76" s="144" t="n">
        <v>20.2875</v>
      </c>
      <c r="O76" s="144" t="n">
        <v>12.36</v>
      </c>
      <c r="P76" s="144" t="n">
        <v>15.66</v>
      </c>
      <c r="Q76" s="144" t="n">
        <v>18.96</v>
      </c>
      <c r="S76" s="144" t="n">
        <v>0</v>
      </c>
      <c r="T76" s="144" t="n">
        <v>0</v>
      </c>
      <c r="U76" s="144" t="n">
        <v>0</v>
      </c>
      <c r="W76" s="144" t="n">
        <v>0.05360256</v>
      </c>
      <c r="X76" s="144" t="n">
        <v>0.10720512</v>
      </c>
      <c r="Y76" s="144" t="n">
        <v>0.16080768</v>
      </c>
      <c r="AA76" s="144" t="n">
        <v>0.0025</v>
      </c>
      <c r="AB76" s="144" t="n">
        <v>0.005</v>
      </c>
      <c r="AC76" s="144" t="n">
        <v>0.0075</v>
      </c>
      <c r="AE76" s="144" t="n">
        <v>-0.25</v>
      </c>
      <c r="AF76" s="144" t="n">
        <v>1.5</v>
      </c>
      <c r="AG76" s="144" t="n">
        <v>0.25</v>
      </c>
      <c r="AI76" s="144" t="n">
        <v>-0.1</v>
      </c>
      <c r="AJ76" s="144" t="n">
        <v>0.3</v>
      </c>
      <c r="AK76" s="144" t="n">
        <v>0.1</v>
      </c>
      <c r="AM76" s="186" t="n">
        <v>24</v>
      </c>
      <c r="AN76" s="196" t="n">
        <v>0.4</v>
      </c>
      <c r="BE76" s="180" t="n">
        <v>38657</v>
      </c>
      <c r="BF76" s="198" t="n">
        <v>0.9</v>
      </c>
    </row>
    <row r="77" customFormat="false" ht="12.75" hidden="false" customHeight="false" outlineLevel="0" collapsed="false">
      <c r="A77" s="194" t="n">
        <v>37803</v>
      </c>
      <c r="B77" s="128" t="n">
        <v>87.85</v>
      </c>
      <c r="C77" s="195" t="n">
        <v>91.85</v>
      </c>
      <c r="D77" s="128" t="n">
        <v>95.85</v>
      </c>
      <c r="E77" s="190"/>
      <c r="F77" s="128" t="n">
        <v>14.4149998474121</v>
      </c>
      <c r="G77" s="128" t="n">
        <v>16.4149998474121</v>
      </c>
      <c r="H77" s="128" t="n">
        <v>18.4149998474121</v>
      </c>
      <c r="I77" s="186"/>
      <c r="J77" s="180" t="n">
        <v>38687</v>
      </c>
      <c r="K77" s="144" t="n">
        <v>20.6965</v>
      </c>
      <c r="L77" s="144" t="n">
        <v>21.409</v>
      </c>
      <c r="M77" s="144" t="n">
        <v>22.1215</v>
      </c>
      <c r="O77" s="144" t="n">
        <v>12.96</v>
      </c>
      <c r="P77" s="144" t="n">
        <v>16.26</v>
      </c>
      <c r="Q77" s="144" t="n">
        <v>19.56</v>
      </c>
      <c r="S77" s="144" t="n">
        <v>0</v>
      </c>
      <c r="T77" s="144" t="n">
        <v>0</v>
      </c>
      <c r="U77" s="144" t="n">
        <v>0</v>
      </c>
      <c r="W77" s="144" t="n">
        <v>0.05360256</v>
      </c>
      <c r="X77" s="144" t="n">
        <v>0.10720512</v>
      </c>
      <c r="Y77" s="144" t="n">
        <v>0.16080768</v>
      </c>
      <c r="AA77" s="144" t="n">
        <v>0.0025</v>
      </c>
      <c r="AB77" s="144" t="n">
        <v>0.005</v>
      </c>
      <c r="AC77" s="144" t="n">
        <v>0.0075</v>
      </c>
      <c r="AE77" s="144" t="n">
        <v>-0.25</v>
      </c>
      <c r="AF77" s="144" t="n">
        <v>1.5</v>
      </c>
      <c r="AG77" s="144" t="n">
        <v>0.25</v>
      </c>
      <c r="AI77" s="144" t="n">
        <v>-0.1</v>
      </c>
      <c r="AJ77" s="144" t="n">
        <v>0.3</v>
      </c>
      <c r="AK77" s="144" t="n">
        <v>0.1</v>
      </c>
      <c r="AM77" s="186" t="n">
        <v>24</v>
      </c>
      <c r="AN77" s="196" t="n">
        <v>0.4</v>
      </c>
      <c r="BE77" s="180" t="n">
        <v>38687</v>
      </c>
      <c r="BF77" s="198" t="n">
        <v>0.9</v>
      </c>
    </row>
    <row r="78" customFormat="false" ht="12.75" hidden="false" customHeight="false" outlineLevel="0" collapsed="false">
      <c r="A78" s="194" t="n">
        <v>37834</v>
      </c>
      <c r="B78" s="128" t="n">
        <v>75.35</v>
      </c>
      <c r="C78" s="195" t="n">
        <v>79.35</v>
      </c>
      <c r="D78" s="128" t="n">
        <v>83.35</v>
      </c>
      <c r="E78" s="190"/>
      <c r="F78" s="128" t="n">
        <v>14.4649990844727</v>
      </c>
      <c r="G78" s="128" t="n">
        <v>16.4649990844727</v>
      </c>
      <c r="H78" s="128" t="n">
        <v>18.4649990844727</v>
      </c>
      <c r="I78" s="186"/>
      <c r="J78" s="180" t="n">
        <v>38718</v>
      </c>
      <c r="K78" s="144" t="n">
        <v>29.139</v>
      </c>
      <c r="L78" s="144" t="n">
        <v>29.964</v>
      </c>
      <c r="M78" s="144" t="n">
        <v>30.789</v>
      </c>
      <c r="O78" s="144" t="n">
        <v>19.5135</v>
      </c>
      <c r="P78" s="144" t="n">
        <v>22.8135</v>
      </c>
      <c r="Q78" s="144" t="n">
        <v>26.1135</v>
      </c>
      <c r="S78" s="144" t="n">
        <v>0</v>
      </c>
      <c r="T78" s="144" t="n">
        <v>0</v>
      </c>
      <c r="U78" s="144" t="n">
        <v>0</v>
      </c>
      <c r="W78" s="144" t="n">
        <v>0.08233353216</v>
      </c>
      <c r="X78" s="144" t="n">
        <v>0.16466706432</v>
      </c>
      <c r="Y78" s="144" t="n">
        <v>0.24700059648</v>
      </c>
      <c r="AA78" s="144" t="n">
        <v>0.0025</v>
      </c>
      <c r="AB78" s="144" t="n">
        <v>0.005</v>
      </c>
      <c r="AC78" s="144" t="n">
        <v>0.0075</v>
      </c>
      <c r="AE78" s="144" t="n">
        <v>-0.4</v>
      </c>
      <c r="AF78" s="144" t="n">
        <v>1.875</v>
      </c>
      <c r="AG78" s="144" t="n">
        <v>0.5</v>
      </c>
      <c r="AI78" s="144" t="n">
        <v>-0.1</v>
      </c>
      <c r="AJ78" s="144" t="n">
        <v>0.3</v>
      </c>
      <c r="AK78" s="144" t="n">
        <v>0.1</v>
      </c>
      <c r="AM78" s="186" t="n">
        <v>24</v>
      </c>
      <c r="AN78" s="196" t="n">
        <v>0.4</v>
      </c>
      <c r="BE78" s="180" t="n">
        <v>38718</v>
      </c>
      <c r="BF78" s="198" t="n">
        <v>0.9</v>
      </c>
    </row>
    <row r="79" customFormat="false" ht="12.75" hidden="false" customHeight="false" outlineLevel="0" collapsed="false">
      <c r="A79" s="194" t="n">
        <v>37865</v>
      </c>
      <c r="B79" s="128" t="n">
        <v>32.35</v>
      </c>
      <c r="C79" s="195" t="n">
        <v>33.25</v>
      </c>
      <c r="D79" s="128" t="n">
        <v>34.15</v>
      </c>
      <c r="E79" s="190"/>
      <c r="F79" s="128" t="n">
        <v>16.0149990844727</v>
      </c>
      <c r="G79" s="128" t="n">
        <v>16.4649990844727</v>
      </c>
      <c r="H79" s="128" t="n">
        <v>16.9149990844727</v>
      </c>
      <c r="I79" s="186"/>
      <c r="J79" s="180" t="n">
        <v>38749</v>
      </c>
      <c r="K79" s="144" t="n">
        <v>28.1175</v>
      </c>
      <c r="L79" s="144" t="n">
        <v>28.9425</v>
      </c>
      <c r="M79" s="144" t="n">
        <v>29.7675</v>
      </c>
      <c r="O79" s="144" t="n">
        <v>21.5565</v>
      </c>
      <c r="P79" s="144" t="n">
        <v>24.8565</v>
      </c>
      <c r="Q79" s="144" t="n">
        <v>28.1565</v>
      </c>
      <c r="S79" s="144" t="n">
        <v>0</v>
      </c>
      <c r="T79" s="144" t="n">
        <v>0</v>
      </c>
      <c r="U79" s="144" t="n">
        <v>0</v>
      </c>
      <c r="W79" s="144" t="n">
        <v>0.08233353216</v>
      </c>
      <c r="X79" s="144" t="n">
        <v>0.16466706432</v>
      </c>
      <c r="Y79" s="144" t="n">
        <v>0.24700059648</v>
      </c>
      <c r="AA79" s="144" t="n">
        <v>0.0025</v>
      </c>
      <c r="AB79" s="144" t="n">
        <v>0.005</v>
      </c>
      <c r="AC79" s="144" t="n">
        <v>0.0075</v>
      </c>
      <c r="AE79" s="144" t="n">
        <v>-0.4</v>
      </c>
      <c r="AF79" s="144" t="n">
        <v>1.875</v>
      </c>
      <c r="AG79" s="144" t="n">
        <v>0.5</v>
      </c>
      <c r="AI79" s="144" t="n">
        <v>-0.1</v>
      </c>
      <c r="AJ79" s="144" t="n">
        <v>0.3</v>
      </c>
      <c r="AK79" s="144" t="n">
        <v>0.1</v>
      </c>
      <c r="AM79" s="186" t="n">
        <v>25</v>
      </c>
      <c r="AN79" s="196" t="n">
        <v>0.4</v>
      </c>
      <c r="BE79" s="180" t="n">
        <v>38749</v>
      </c>
      <c r="BF79" s="198" t="n">
        <v>0.9</v>
      </c>
    </row>
    <row r="80" customFormat="false" ht="12.75" hidden="false" customHeight="false" outlineLevel="0" collapsed="false">
      <c r="A80" s="194" t="n">
        <v>37895</v>
      </c>
      <c r="B80" s="128" t="n">
        <v>24.75</v>
      </c>
      <c r="C80" s="195" t="n">
        <v>25.5</v>
      </c>
      <c r="D80" s="128" t="n">
        <v>26.25</v>
      </c>
      <c r="E80" s="190"/>
      <c r="F80" s="128" t="n">
        <v>15.7899998474121</v>
      </c>
      <c r="G80" s="128" t="n">
        <v>16.1649998474121</v>
      </c>
      <c r="H80" s="128" t="n">
        <v>16.5399998474121</v>
      </c>
      <c r="I80" s="186"/>
      <c r="J80" s="180" t="n">
        <v>38777</v>
      </c>
      <c r="K80" s="144" t="n">
        <v>21.84625</v>
      </c>
      <c r="L80" s="144" t="n">
        <v>22.33375</v>
      </c>
      <c r="M80" s="144" t="n">
        <v>22.82125</v>
      </c>
      <c r="O80" s="144" t="n">
        <v>14.30425</v>
      </c>
      <c r="P80" s="144" t="n">
        <v>17.60425</v>
      </c>
      <c r="Q80" s="144" t="n">
        <v>20.90425</v>
      </c>
      <c r="S80" s="144" t="n">
        <v>0</v>
      </c>
      <c r="T80" s="144" t="n">
        <v>0</v>
      </c>
      <c r="U80" s="144" t="n">
        <v>0</v>
      </c>
      <c r="W80" s="144" t="n">
        <v>0.0686112768</v>
      </c>
      <c r="X80" s="144" t="n">
        <v>0.1372225536</v>
      </c>
      <c r="Y80" s="144" t="n">
        <v>0.2058338304</v>
      </c>
      <c r="AA80" s="144" t="n">
        <v>0.0025</v>
      </c>
      <c r="AB80" s="144" t="n">
        <v>0.005</v>
      </c>
      <c r="AC80" s="144" t="n">
        <v>0.0075</v>
      </c>
      <c r="AE80" s="144" t="n">
        <v>-0.25</v>
      </c>
      <c r="AF80" s="144" t="n">
        <v>1.1</v>
      </c>
      <c r="AG80" s="144" t="n">
        <v>0.25</v>
      </c>
      <c r="AI80" s="144" t="n">
        <v>-0.1</v>
      </c>
      <c r="AJ80" s="144" t="n">
        <v>0.3</v>
      </c>
      <c r="AK80" s="144" t="n">
        <v>0.1</v>
      </c>
      <c r="AM80" s="186" t="n">
        <v>25</v>
      </c>
      <c r="AN80" s="196" t="n">
        <v>0.4</v>
      </c>
      <c r="BE80" s="180" t="n">
        <v>38777</v>
      </c>
      <c r="BF80" s="198" t="n">
        <v>0.9</v>
      </c>
    </row>
    <row r="81" customFormat="false" ht="12.75" hidden="false" customHeight="false" outlineLevel="0" collapsed="false">
      <c r="A81" s="194" t="n">
        <v>37926</v>
      </c>
      <c r="B81" s="128" t="n">
        <v>25</v>
      </c>
      <c r="C81" s="195" t="n">
        <v>25.75</v>
      </c>
      <c r="D81" s="128" t="n">
        <v>26.5</v>
      </c>
      <c r="E81" s="190"/>
      <c r="F81" s="128" t="n">
        <v>14.0399998474121</v>
      </c>
      <c r="G81" s="128" t="n">
        <v>14.4149998474121</v>
      </c>
      <c r="H81" s="128" t="n">
        <v>14.7899998474121</v>
      </c>
      <c r="I81" s="186"/>
      <c r="J81" s="180" t="n">
        <v>38808</v>
      </c>
      <c r="K81" s="144" t="n">
        <v>22.845</v>
      </c>
      <c r="L81" s="144" t="n">
        <v>23.22</v>
      </c>
      <c r="M81" s="144" t="n">
        <v>23.595</v>
      </c>
      <c r="O81" s="144" t="n">
        <v>18.84</v>
      </c>
      <c r="P81" s="144" t="n">
        <v>22.14</v>
      </c>
      <c r="Q81" s="144" t="n">
        <v>25.44</v>
      </c>
      <c r="S81" s="144" t="n">
        <v>0</v>
      </c>
      <c r="T81" s="144" t="n">
        <v>0</v>
      </c>
      <c r="U81" s="144" t="n">
        <v>0</v>
      </c>
      <c r="W81" s="144" t="n">
        <v>0.06518071296</v>
      </c>
      <c r="X81" s="144" t="n">
        <v>0.13036142592</v>
      </c>
      <c r="Y81" s="144" t="n">
        <v>0.19554213888</v>
      </c>
      <c r="AA81" s="144" t="n">
        <v>0.0025</v>
      </c>
      <c r="AB81" s="144" t="n">
        <v>0.005</v>
      </c>
      <c r="AC81" s="144" t="n">
        <v>0.0075</v>
      </c>
      <c r="AE81" s="144" t="n">
        <v>-0.25</v>
      </c>
      <c r="AF81" s="144" t="n">
        <v>1.2</v>
      </c>
      <c r="AG81" s="144" t="n">
        <v>0.25</v>
      </c>
      <c r="AI81" s="144" t="n">
        <v>-0.1</v>
      </c>
      <c r="AJ81" s="144" t="n">
        <v>0.3</v>
      </c>
      <c r="AK81" s="144" t="n">
        <v>0.1</v>
      </c>
      <c r="AM81" s="186" t="n">
        <v>25</v>
      </c>
      <c r="AN81" s="196" t="n">
        <v>0.4</v>
      </c>
      <c r="BE81" s="180" t="n">
        <v>38808</v>
      </c>
      <c r="BF81" s="198" t="n">
        <v>0.9</v>
      </c>
    </row>
    <row r="82" customFormat="false" ht="12.75" hidden="false" customHeight="false" outlineLevel="0" collapsed="false">
      <c r="A82" s="194" t="n">
        <v>37956</v>
      </c>
      <c r="B82" s="128" t="n">
        <v>26</v>
      </c>
      <c r="C82" s="195" t="n">
        <v>26.75</v>
      </c>
      <c r="D82" s="128" t="n">
        <v>27.5</v>
      </c>
      <c r="E82" s="190"/>
      <c r="F82" s="128" t="n">
        <v>14.8900002288818</v>
      </c>
      <c r="G82" s="128" t="n">
        <v>15.2650002288818</v>
      </c>
      <c r="H82" s="128" t="n">
        <v>15.6400002288818</v>
      </c>
      <c r="I82" s="186"/>
      <c r="J82" s="180" t="n">
        <v>38838</v>
      </c>
      <c r="K82" s="144" t="n">
        <v>22.568</v>
      </c>
      <c r="L82" s="144" t="n">
        <v>23.828</v>
      </c>
      <c r="M82" s="144" t="n">
        <v>25.088</v>
      </c>
      <c r="O82" s="144" t="n">
        <v>19.884</v>
      </c>
      <c r="P82" s="144" t="n">
        <v>23.184</v>
      </c>
      <c r="Q82" s="144" t="n">
        <v>26.484</v>
      </c>
      <c r="S82" s="144" t="n">
        <v>0</v>
      </c>
      <c r="T82" s="144" t="n">
        <v>0</v>
      </c>
      <c r="U82" s="144" t="n">
        <v>0</v>
      </c>
      <c r="W82" s="144" t="n">
        <v>0.07204184064</v>
      </c>
      <c r="X82" s="144" t="n">
        <v>0.14408368128</v>
      </c>
      <c r="Y82" s="144" t="n">
        <v>0.21612552192</v>
      </c>
      <c r="AA82" s="144" t="n">
        <v>0.0025</v>
      </c>
      <c r="AB82" s="144" t="n">
        <v>0.005</v>
      </c>
      <c r="AC82" s="144" t="n">
        <v>0.0075</v>
      </c>
      <c r="AE82" s="144" t="n">
        <v>-0.25</v>
      </c>
      <c r="AF82" s="144" t="n">
        <v>2</v>
      </c>
      <c r="AG82" s="144" t="n">
        <v>0.25</v>
      </c>
      <c r="AI82" s="144" t="n">
        <v>-0.1</v>
      </c>
      <c r="AJ82" s="144" t="n">
        <v>0.3</v>
      </c>
      <c r="AK82" s="144" t="n">
        <v>0.1</v>
      </c>
      <c r="AM82" s="186" t="n">
        <v>26</v>
      </c>
      <c r="AN82" s="196" t="n">
        <v>0.4</v>
      </c>
      <c r="BE82" s="180" t="n">
        <v>38838</v>
      </c>
      <c r="BF82" s="198" t="n">
        <v>0.9</v>
      </c>
    </row>
    <row r="83" customFormat="false" ht="12.75" hidden="false" customHeight="false" outlineLevel="0" collapsed="false">
      <c r="A83" s="194" t="n">
        <v>37987</v>
      </c>
      <c r="B83" s="128" t="n">
        <v>32.65</v>
      </c>
      <c r="C83" s="195" t="n">
        <v>33.55</v>
      </c>
      <c r="D83" s="128" t="n">
        <v>34.45</v>
      </c>
      <c r="E83" s="190"/>
      <c r="F83" s="128" t="n">
        <v>19.2149975585938</v>
      </c>
      <c r="G83" s="128" t="n">
        <v>19.6649975585938</v>
      </c>
      <c r="H83" s="128" t="n">
        <v>20.1149975585938</v>
      </c>
      <c r="I83" s="186"/>
      <c r="J83" s="180" t="n">
        <v>38869</v>
      </c>
      <c r="K83" s="144" t="n">
        <v>48.35</v>
      </c>
      <c r="L83" s="144" t="n">
        <v>51.98</v>
      </c>
      <c r="M83" s="144" t="n">
        <v>55.61</v>
      </c>
      <c r="O83" s="144" t="n">
        <v>37.945</v>
      </c>
      <c r="P83" s="144" t="n">
        <v>41.245</v>
      </c>
      <c r="Q83" s="144" t="n">
        <v>44.545</v>
      </c>
      <c r="S83" s="144" t="n">
        <v>0</v>
      </c>
      <c r="T83" s="144" t="n">
        <v>0</v>
      </c>
      <c r="U83" s="144" t="n">
        <v>0</v>
      </c>
      <c r="W83" s="144" t="n">
        <v>0.09262522368</v>
      </c>
      <c r="X83" s="144" t="n">
        <v>0.18525044736</v>
      </c>
      <c r="Y83" s="144" t="n">
        <v>0.27787567104</v>
      </c>
      <c r="AA83" s="144" t="n">
        <v>0.0025</v>
      </c>
      <c r="AB83" s="144" t="n">
        <v>0.005</v>
      </c>
      <c r="AC83" s="144" t="n">
        <v>0.0075</v>
      </c>
      <c r="AE83" s="144" t="n">
        <v>-0.75</v>
      </c>
      <c r="AF83" s="144" t="n">
        <v>2.25</v>
      </c>
      <c r="AG83" s="144" t="n">
        <v>0.75</v>
      </c>
      <c r="AI83" s="144" t="n">
        <v>-0.1</v>
      </c>
      <c r="AJ83" s="144" t="n">
        <v>0.3</v>
      </c>
      <c r="AK83" s="144" t="n">
        <v>0.1</v>
      </c>
      <c r="AM83" s="186" t="n">
        <v>26</v>
      </c>
      <c r="AN83" s="196" t="n">
        <v>0.4</v>
      </c>
      <c r="BE83" s="180" t="n">
        <v>38869</v>
      </c>
      <c r="BF83" s="198" t="n">
        <v>0.9</v>
      </c>
    </row>
    <row r="84" customFormat="false" ht="12.75" hidden="false" customHeight="false" outlineLevel="0" collapsed="false">
      <c r="A84" s="194" t="n">
        <v>38018</v>
      </c>
      <c r="B84" s="128" t="n">
        <v>32.65</v>
      </c>
      <c r="C84" s="195" t="n">
        <v>33.55</v>
      </c>
      <c r="D84" s="128" t="n">
        <v>34.45</v>
      </c>
      <c r="E84" s="190"/>
      <c r="F84" s="128" t="n">
        <v>19.364997177124</v>
      </c>
      <c r="G84" s="128" t="n">
        <v>19.814997177124</v>
      </c>
      <c r="H84" s="128" t="n">
        <v>20.264997177124</v>
      </c>
      <c r="I84" s="186"/>
      <c r="J84" s="180" t="n">
        <v>38899</v>
      </c>
      <c r="K84" s="144" t="n">
        <v>80.468</v>
      </c>
      <c r="L84" s="144" t="n">
        <v>83.468</v>
      </c>
      <c r="M84" s="144" t="n">
        <v>86.468</v>
      </c>
      <c r="O84" s="144" t="n">
        <v>59.301</v>
      </c>
      <c r="P84" s="144" t="n">
        <v>62.601</v>
      </c>
      <c r="Q84" s="144" t="n">
        <v>65.901</v>
      </c>
      <c r="S84" s="144" t="n">
        <v>0</v>
      </c>
      <c r="T84" s="144" t="n">
        <v>0</v>
      </c>
      <c r="U84" s="144" t="n">
        <v>0</v>
      </c>
      <c r="W84" s="144" t="n">
        <v>0.11320860672</v>
      </c>
      <c r="X84" s="144" t="n">
        <v>0.22641721344</v>
      </c>
      <c r="Y84" s="144" t="n">
        <v>0.33962582016</v>
      </c>
      <c r="AA84" s="144" t="n">
        <v>0.0025</v>
      </c>
      <c r="AB84" s="144" t="n">
        <v>0.005</v>
      </c>
      <c r="AC84" s="144" t="n">
        <v>0.0075</v>
      </c>
      <c r="AE84" s="144" t="n">
        <v>-1</v>
      </c>
      <c r="AF84" s="144" t="n">
        <v>3</v>
      </c>
      <c r="AG84" s="144" t="n">
        <v>1</v>
      </c>
      <c r="AI84" s="144" t="n">
        <v>-0.1</v>
      </c>
      <c r="AJ84" s="144" t="n">
        <v>0.3</v>
      </c>
      <c r="AK84" s="144" t="n">
        <v>0.1</v>
      </c>
      <c r="AM84" s="186" t="n">
        <v>26</v>
      </c>
      <c r="AN84" s="196" t="n">
        <v>0.4</v>
      </c>
      <c r="BE84" s="180" t="n">
        <v>38899</v>
      </c>
      <c r="BF84" s="198" t="n">
        <v>0.9</v>
      </c>
    </row>
    <row r="85" customFormat="false" ht="12.75" hidden="false" customHeight="false" outlineLevel="0" collapsed="false">
      <c r="A85" s="194" t="n">
        <v>38047</v>
      </c>
      <c r="B85" s="128" t="n">
        <v>25.225</v>
      </c>
      <c r="C85" s="195" t="n">
        <v>25.775</v>
      </c>
      <c r="D85" s="128" t="n">
        <v>26.325</v>
      </c>
      <c r="E85" s="190"/>
      <c r="F85" s="128" t="n">
        <v>16.7899990844727</v>
      </c>
      <c r="G85" s="128" t="n">
        <v>17.0649990844727</v>
      </c>
      <c r="H85" s="128" t="n">
        <v>17.3399990844727</v>
      </c>
      <c r="I85" s="186"/>
      <c r="J85" s="180" t="n">
        <v>38930</v>
      </c>
      <c r="K85" s="144" t="n">
        <v>72.762</v>
      </c>
      <c r="L85" s="144" t="n">
        <v>75.762</v>
      </c>
      <c r="M85" s="144" t="n">
        <v>78.762</v>
      </c>
      <c r="O85" s="144" t="n">
        <v>52.698</v>
      </c>
      <c r="P85" s="144" t="n">
        <v>55.998</v>
      </c>
      <c r="Q85" s="144" t="n">
        <v>59.298</v>
      </c>
      <c r="S85" s="144" t="n">
        <v>0</v>
      </c>
      <c r="T85" s="144" t="n">
        <v>0</v>
      </c>
      <c r="U85" s="144" t="n">
        <v>0</v>
      </c>
      <c r="W85" s="144" t="n">
        <v>0.11320860672</v>
      </c>
      <c r="X85" s="144" t="n">
        <v>0.22641721344</v>
      </c>
      <c r="Y85" s="144" t="n">
        <v>0.33962582016</v>
      </c>
      <c r="AA85" s="144" t="n">
        <v>0.0025</v>
      </c>
      <c r="AB85" s="144" t="n">
        <v>0.005</v>
      </c>
      <c r="AC85" s="144" t="n">
        <v>0.0075</v>
      </c>
      <c r="AE85" s="144" t="n">
        <v>-1</v>
      </c>
      <c r="AF85" s="144" t="n">
        <v>3</v>
      </c>
      <c r="AG85" s="144" t="n">
        <v>1</v>
      </c>
      <c r="AI85" s="144" t="n">
        <v>-0.1</v>
      </c>
      <c r="AJ85" s="144" t="n">
        <v>0.3</v>
      </c>
      <c r="AK85" s="144" t="n">
        <v>0.1</v>
      </c>
      <c r="AM85" s="186" t="n">
        <v>27</v>
      </c>
      <c r="AN85" s="196" t="n">
        <v>0.4</v>
      </c>
      <c r="BE85" s="180" t="n">
        <v>38930</v>
      </c>
      <c r="BF85" s="198" t="n">
        <v>0.9</v>
      </c>
    </row>
    <row r="86" customFormat="false" ht="12.75" hidden="false" customHeight="false" outlineLevel="0" collapsed="false">
      <c r="A86" s="194" t="n">
        <v>38078</v>
      </c>
      <c r="B86" s="128" t="n">
        <v>26.1</v>
      </c>
      <c r="C86" s="195" t="n">
        <v>26.5</v>
      </c>
      <c r="D86" s="128" t="n">
        <v>26.9</v>
      </c>
      <c r="E86" s="190"/>
      <c r="F86" s="128" t="n">
        <v>17.1149990844727</v>
      </c>
      <c r="G86" s="128" t="n">
        <v>17.3149990844727</v>
      </c>
      <c r="H86" s="128" t="n">
        <v>17.5149990844727</v>
      </c>
      <c r="I86" s="186"/>
      <c r="J86" s="180" t="n">
        <v>38961</v>
      </c>
      <c r="K86" s="144" t="n">
        <v>27.1955</v>
      </c>
      <c r="L86" s="144" t="n">
        <v>28.0955</v>
      </c>
      <c r="M86" s="144" t="n">
        <v>28.9955</v>
      </c>
      <c r="O86" s="144" t="n">
        <v>18.7025</v>
      </c>
      <c r="P86" s="144" t="n">
        <v>22.0025</v>
      </c>
      <c r="Q86" s="144" t="n">
        <v>25.3025</v>
      </c>
      <c r="S86" s="144" t="n">
        <v>0</v>
      </c>
      <c r="T86" s="144" t="n">
        <v>0</v>
      </c>
      <c r="U86" s="144" t="n">
        <v>0</v>
      </c>
      <c r="W86" s="144" t="n">
        <v>0.072769536</v>
      </c>
      <c r="X86" s="144" t="n">
        <v>0.145539072</v>
      </c>
      <c r="Y86" s="144" t="n">
        <v>0.218308608</v>
      </c>
      <c r="AA86" s="144" t="n">
        <v>0.0025</v>
      </c>
      <c r="AB86" s="144" t="n">
        <v>0.005</v>
      </c>
      <c r="AC86" s="144" t="n">
        <v>0.0075</v>
      </c>
      <c r="AE86" s="144" t="n">
        <v>-0.4</v>
      </c>
      <c r="AF86" s="144" t="n">
        <v>1.75</v>
      </c>
      <c r="AG86" s="144" t="n">
        <v>0.5</v>
      </c>
      <c r="AI86" s="144" t="n">
        <v>-0.1</v>
      </c>
      <c r="AJ86" s="144" t="n">
        <v>0.3</v>
      </c>
      <c r="AK86" s="144" t="n">
        <v>0.1</v>
      </c>
      <c r="AM86" s="186" t="n">
        <v>27</v>
      </c>
      <c r="AN86" s="196" t="n">
        <v>0.4</v>
      </c>
      <c r="BE86" s="180" t="n">
        <v>38961</v>
      </c>
      <c r="BF86" s="198" t="n">
        <v>0.9</v>
      </c>
    </row>
    <row r="87" customFormat="false" ht="12.75" hidden="false" customHeight="false" outlineLevel="0" collapsed="false">
      <c r="A87" s="194" t="n">
        <v>38108</v>
      </c>
      <c r="B87" s="128" t="n">
        <v>30.07</v>
      </c>
      <c r="C87" s="195" t="n">
        <v>31.45</v>
      </c>
      <c r="D87" s="128" t="n">
        <v>32.83</v>
      </c>
      <c r="E87" s="190"/>
      <c r="F87" s="128" t="n">
        <v>16.0749998474121</v>
      </c>
      <c r="G87" s="128" t="n">
        <v>16.7649998474121</v>
      </c>
      <c r="H87" s="128" t="n">
        <v>17.4549998474121</v>
      </c>
      <c r="I87" s="186"/>
      <c r="J87" s="180" t="n">
        <v>38991</v>
      </c>
      <c r="K87" s="144" t="n">
        <v>18.7875</v>
      </c>
      <c r="L87" s="144" t="n">
        <v>19.575</v>
      </c>
      <c r="M87" s="144" t="n">
        <v>20.3625</v>
      </c>
      <c r="O87" s="144" t="n">
        <v>12.36</v>
      </c>
      <c r="P87" s="144" t="n">
        <v>15.66</v>
      </c>
      <c r="Q87" s="144" t="n">
        <v>18.96</v>
      </c>
      <c r="S87" s="144" t="n">
        <v>0</v>
      </c>
      <c r="T87" s="144" t="n">
        <v>0</v>
      </c>
      <c r="U87" s="144" t="n">
        <v>0</v>
      </c>
      <c r="W87" s="144" t="n">
        <v>0.0514584576</v>
      </c>
      <c r="X87" s="144" t="n">
        <v>0.1029169152</v>
      </c>
      <c r="Y87" s="144" t="n">
        <v>0.1543753728</v>
      </c>
      <c r="AA87" s="144" t="n">
        <v>0.0025</v>
      </c>
      <c r="AB87" s="144" t="n">
        <v>0.005</v>
      </c>
      <c r="AC87" s="144" t="n">
        <v>0.0075</v>
      </c>
      <c r="AE87" s="144" t="n">
        <v>-0.25</v>
      </c>
      <c r="AF87" s="144" t="n">
        <v>1.5</v>
      </c>
      <c r="AG87" s="144" t="n">
        <v>0.25</v>
      </c>
      <c r="AI87" s="144" t="n">
        <v>-0.1</v>
      </c>
      <c r="AJ87" s="144" t="n">
        <v>0.3</v>
      </c>
      <c r="AK87" s="144" t="n">
        <v>0.1</v>
      </c>
      <c r="AM87" s="186" t="n">
        <v>27</v>
      </c>
      <c r="AN87" s="196" t="n">
        <v>0.4</v>
      </c>
      <c r="BE87" s="180" t="n">
        <v>38991</v>
      </c>
      <c r="BF87" s="198" t="n">
        <v>0.9</v>
      </c>
    </row>
    <row r="88" customFormat="false" ht="12.75" hidden="false" customHeight="false" outlineLevel="0" collapsed="false">
      <c r="A88" s="194" t="n">
        <v>38139</v>
      </c>
      <c r="B88" s="128" t="n">
        <v>51.25</v>
      </c>
      <c r="C88" s="195" t="n">
        <v>55.25</v>
      </c>
      <c r="D88" s="128" t="n">
        <v>59.25</v>
      </c>
      <c r="E88" s="190"/>
      <c r="F88" s="128" t="n">
        <v>14.8250012207031</v>
      </c>
      <c r="G88" s="128" t="n">
        <v>16.8250012207031</v>
      </c>
      <c r="H88" s="128" t="n">
        <v>18.8250012207031</v>
      </c>
      <c r="I88" s="186"/>
      <c r="J88" s="180" t="n">
        <v>39022</v>
      </c>
      <c r="K88" s="144" t="n">
        <v>18.975</v>
      </c>
      <c r="L88" s="144" t="n">
        <v>19.7625</v>
      </c>
      <c r="M88" s="144" t="n">
        <v>20.55</v>
      </c>
      <c r="O88" s="144" t="n">
        <v>12.51</v>
      </c>
      <c r="P88" s="144" t="n">
        <v>15.81</v>
      </c>
      <c r="Q88" s="144" t="n">
        <v>19.11</v>
      </c>
      <c r="S88" s="144" t="n">
        <v>0</v>
      </c>
      <c r="T88" s="144" t="n">
        <v>0</v>
      </c>
      <c r="U88" s="144" t="n">
        <v>0</v>
      </c>
      <c r="W88" s="144" t="n">
        <v>0.0514584576</v>
      </c>
      <c r="X88" s="144" t="n">
        <v>0.1029169152</v>
      </c>
      <c r="Y88" s="144" t="n">
        <v>0.1543753728</v>
      </c>
      <c r="AA88" s="144" t="n">
        <v>0.0025</v>
      </c>
      <c r="AB88" s="144" t="n">
        <v>0.005</v>
      </c>
      <c r="AC88" s="144" t="n">
        <v>0.0075</v>
      </c>
      <c r="AE88" s="144" t="n">
        <v>-0.25</v>
      </c>
      <c r="AF88" s="144" t="n">
        <v>1.5</v>
      </c>
      <c r="AG88" s="144" t="n">
        <v>0.25</v>
      </c>
      <c r="AI88" s="144" t="n">
        <v>-0.1</v>
      </c>
      <c r="AJ88" s="144" t="n">
        <v>0.3</v>
      </c>
      <c r="AK88" s="144" t="n">
        <v>0.1</v>
      </c>
      <c r="AM88" s="186" t="n">
        <v>28</v>
      </c>
      <c r="AN88" s="196" t="n">
        <v>0.4</v>
      </c>
      <c r="BE88" s="180" t="n">
        <v>39022</v>
      </c>
      <c r="BF88" s="198" t="n">
        <v>0.9</v>
      </c>
    </row>
    <row r="89" customFormat="false" ht="12.75" hidden="false" customHeight="false" outlineLevel="0" collapsed="false">
      <c r="A89" s="194" t="n">
        <v>38169</v>
      </c>
      <c r="B89" s="128" t="n">
        <v>87.85</v>
      </c>
      <c r="C89" s="195" t="n">
        <v>91.85</v>
      </c>
      <c r="D89" s="128" t="n">
        <v>95.85</v>
      </c>
      <c r="E89" s="190"/>
      <c r="F89" s="128" t="n">
        <v>14.5149998474121</v>
      </c>
      <c r="G89" s="128" t="n">
        <v>16.5149998474121</v>
      </c>
      <c r="H89" s="128" t="n">
        <v>18.5149998474121</v>
      </c>
      <c r="I89" s="186"/>
      <c r="J89" s="180" t="n">
        <v>39052</v>
      </c>
      <c r="K89" s="144" t="n">
        <v>20.819</v>
      </c>
      <c r="L89" s="144" t="n">
        <v>21.6065</v>
      </c>
      <c r="M89" s="144" t="n">
        <v>22.394</v>
      </c>
      <c r="O89" s="144" t="n">
        <v>13.11</v>
      </c>
      <c r="P89" s="144" t="n">
        <v>16.41</v>
      </c>
      <c r="Q89" s="144" t="n">
        <v>19.71</v>
      </c>
      <c r="S89" s="144" t="n">
        <v>0</v>
      </c>
      <c r="T89" s="144" t="n">
        <v>0</v>
      </c>
      <c r="U89" s="144" t="n">
        <v>0</v>
      </c>
      <c r="W89" s="144" t="n">
        <v>0.0514584576</v>
      </c>
      <c r="X89" s="144" t="n">
        <v>0.1029169152</v>
      </c>
      <c r="Y89" s="144" t="n">
        <v>0.1543753728</v>
      </c>
      <c r="AA89" s="144" t="n">
        <v>0.0025</v>
      </c>
      <c r="AB89" s="144" t="n">
        <v>0.005</v>
      </c>
      <c r="AC89" s="144" t="n">
        <v>0.0075</v>
      </c>
      <c r="AE89" s="144" t="n">
        <v>-0.25</v>
      </c>
      <c r="AF89" s="144" t="n">
        <v>1.5</v>
      </c>
      <c r="AG89" s="144" t="n">
        <v>0.25</v>
      </c>
      <c r="AI89" s="144" t="n">
        <v>-0.1</v>
      </c>
      <c r="AJ89" s="144" t="n">
        <v>0.3</v>
      </c>
      <c r="AK89" s="144" t="n">
        <v>0.1</v>
      </c>
      <c r="AM89" s="186" t="n">
        <v>28</v>
      </c>
      <c r="AN89" s="196" t="n">
        <v>0.4</v>
      </c>
      <c r="BE89" s="180" t="n">
        <v>39052</v>
      </c>
      <c r="BF89" s="198" t="n">
        <v>0.9</v>
      </c>
    </row>
    <row r="90" customFormat="false" ht="12.75" hidden="false" customHeight="false" outlineLevel="0" collapsed="false">
      <c r="A90" s="194" t="n">
        <v>38200</v>
      </c>
      <c r="B90" s="128" t="n">
        <v>75.35</v>
      </c>
      <c r="C90" s="195" t="n">
        <v>79.35</v>
      </c>
      <c r="D90" s="128" t="n">
        <v>83.35</v>
      </c>
      <c r="E90" s="190"/>
      <c r="F90" s="128" t="n">
        <v>14.5649990844727</v>
      </c>
      <c r="G90" s="128" t="n">
        <v>16.5649990844727</v>
      </c>
      <c r="H90" s="128" t="n">
        <v>18.5649990844727</v>
      </c>
      <c r="I90" s="186"/>
      <c r="J90" s="180" t="n">
        <v>39083</v>
      </c>
      <c r="K90" s="144" t="n">
        <v>29.284</v>
      </c>
      <c r="L90" s="144" t="n">
        <v>30.184</v>
      </c>
      <c r="M90" s="144" t="n">
        <v>31.084</v>
      </c>
      <c r="O90" s="144" t="n">
        <v>19.681</v>
      </c>
      <c r="P90" s="144" t="n">
        <v>22.981</v>
      </c>
      <c r="Q90" s="144" t="n">
        <v>26.281</v>
      </c>
      <c r="S90" s="144" t="n">
        <v>0</v>
      </c>
      <c r="T90" s="144" t="n">
        <v>0</v>
      </c>
      <c r="U90" s="144" t="n">
        <v>0</v>
      </c>
      <c r="W90" s="144" t="n">
        <v>0.0790401908736</v>
      </c>
      <c r="X90" s="144" t="n">
        <v>0.1580803817472</v>
      </c>
      <c r="Y90" s="144" t="n">
        <v>0.2371205726208</v>
      </c>
      <c r="AA90" s="144" t="n">
        <v>0.0025</v>
      </c>
      <c r="AB90" s="144" t="n">
        <v>0.005</v>
      </c>
      <c r="AC90" s="144" t="n">
        <v>0.0075</v>
      </c>
      <c r="AE90" s="144" t="n">
        <v>-0.4</v>
      </c>
      <c r="AF90" s="144" t="n">
        <v>1.75</v>
      </c>
      <c r="AG90" s="144" t="n">
        <v>0.5</v>
      </c>
      <c r="AI90" s="144" t="n">
        <v>-0.1</v>
      </c>
      <c r="AJ90" s="144" t="n">
        <v>0.3</v>
      </c>
      <c r="AK90" s="144" t="n">
        <v>0.1</v>
      </c>
      <c r="AM90" s="186" t="n">
        <v>28</v>
      </c>
      <c r="AN90" s="196" t="n">
        <v>0.4</v>
      </c>
      <c r="BE90" s="180" t="n">
        <v>39083</v>
      </c>
      <c r="BF90" s="198" t="n">
        <v>0.9</v>
      </c>
    </row>
    <row r="91" customFormat="false" ht="12.75" hidden="false" customHeight="false" outlineLevel="0" collapsed="false">
      <c r="A91" s="194" t="n">
        <v>38231</v>
      </c>
      <c r="B91" s="128" t="n">
        <v>32.35</v>
      </c>
      <c r="C91" s="195" t="n">
        <v>33.35</v>
      </c>
      <c r="D91" s="128" t="n">
        <v>34.35</v>
      </c>
      <c r="E91" s="190"/>
      <c r="F91" s="128" t="n">
        <v>16.0649990844727</v>
      </c>
      <c r="G91" s="128" t="n">
        <v>16.5649990844727</v>
      </c>
      <c r="H91" s="128" t="n">
        <v>17.0649990844727</v>
      </c>
      <c r="I91" s="186"/>
      <c r="J91" s="180" t="n">
        <v>39114</v>
      </c>
      <c r="K91" s="144" t="n">
        <v>28.255</v>
      </c>
      <c r="L91" s="144" t="n">
        <v>29.155</v>
      </c>
      <c r="M91" s="144" t="n">
        <v>30.055</v>
      </c>
      <c r="O91" s="144" t="n">
        <v>21.739</v>
      </c>
      <c r="P91" s="144" t="n">
        <v>25.039</v>
      </c>
      <c r="Q91" s="144" t="n">
        <v>28.339</v>
      </c>
      <c r="S91" s="144" t="n">
        <v>0</v>
      </c>
      <c r="T91" s="144" t="n">
        <v>0</v>
      </c>
      <c r="U91" s="144" t="n">
        <v>0</v>
      </c>
      <c r="W91" s="144" t="n">
        <v>0.0790401908736</v>
      </c>
      <c r="X91" s="144" t="n">
        <v>0.1580803817472</v>
      </c>
      <c r="Y91" s="144" t="n">
        <v>0.2371205726208</v>
      </c>
      <c r="AA91" s="144" t="n">
        <v>0.0025</v>
      </c>
      <c r="AB91" s="144" t="n">
        <v>0.005</v>
      </c>
      <c r="AC91" s="144" t="n">
        <v>0.0075</v>
      </c>
      <c r="AE91" s="144" t="n">
        <v>-0.4</v>
      </c>
      <c r="AF91" s="144" t="n">
        <v>1.75</v>
      </c>
      <c r="AG91" s="144" t="n">
        <v>0.5</v>
      </c>
      <c r="AI91" s="144" t="n">
        <v>-0.1</v>
      </c>
      <c r="AJ91" s="144" t="n">
        <v>0.3</v>
      </c>
      <c r="AK91" s="144" t="n">
        <v>0.1</v>
      </c>
      <c r="AM91" s="186" t="n">
        <v>29</v>
      </c>
      <c r="AN91" s="196" t="n">
        <v>0.4</v>
      </c>
      <c r="BE91" s="180" t="n">
        <v>39114</v>
      </c>
      <c r="BF91" s="198" t="n">
        <v>0.9</v>
      </c>
    </row>
    <row r="92" customFormat="false" ht="12.75" hidden="false" customHeight="false" outlineLevel="0" collapsed="false">
      <c r="A92" s="194" t="n">
        <v>38261</v>
      </c>
      <c r="B92" s="128" t="n">
        <v>24.75</v>
      </c>
      <c r="C92" s="195" t="n">
        <v>25.6</v>
      </c>
      <c r="D92" s="128" t="n">
        <v>26.45</v>
      </c>
      <c r="E92" s="190"/>
      <c r="F92" s="128" t="n">
        <v>15.8399998474121</v>
      </c>
      <c r="G92" s="128" t="n">
        <v>16.2649998474121</v>
      </c>
      <c r="H92" s="128" t="n">
        <v>16.6899998474121</v>
      </c>
      <c r="I92" s="186"/>
      <c r="J92" s="180" t="n">
        <v>39142</v>
      </c>
      <c r="K92" s="144" t="n">
        <v>22.02125</v>
      </c>
      <c r="L92" s="144" t="n">
        <v>22.54625</v>
      </c>
      <c r="M92" s="144" t="n">
        <v>23.07125</v>
      </c>
      <c r="O92" s="144" t="n">
        <v>14.47175</v>
      </c>
      <c r="P92" s="144" t="n">
        <v>17.77175</v>
      </c>
      <c r="Q92" s="144" t="n">
        <v>21.07175</v>
      </c>
      <c r="S92" s="144" t="n">
        <v>0</v>
      </c>
      <c r="T92" s="144" t="n">
        <v>0</v>
      </c>
      <c r="U92" s="144" t="n">
        <v>0</v>
      </c>
      <c r="W92" s="144" t="n">
        <v>0.065866825728</v>
      </c>
      <c r="X92" s="144" t="n">
        <v>0.131733651456</v>
      </c>
      <c r="Y92" s="144" t="n">
        <v>0.197600477184</v>
      </c>
      <c r="AA92" s="144" t="n">
        <v>0.0025</v>
      </c>
      <c r="AB92" s="144" t="n">
        <v>0.005</v>
      </c>
      <c r="AC92" s="144" t="n">
        <v>0.0075</v>
      </c>
      <c r="AE92" s="144" t="n">
        <v>-0.25</v>
      </c>
      <c r="AF92" s="144" t="n">
        <v>1.1</v>
      </c>
      <c r="AG92" s="144" t="n">
        <v>0.25</v>
      </c>
      <c r="AI92" s="144" t="n">
        <v>-0.1</v>
      </c>
      <c r="AJ92" s="144" t="n">
        <v>0.3</v>
      </c>
      <c r="AK92" s="144" t="n">
        <v>0.1</v>
      </c>
      <c r="AM92" s="186" t="n">
        <v>29</v>
      </c>
      <c r="AN92" s="196" t="n">
        <v>0.4</v>
      </c>
      <c r="BE92" s="180" t="n">
        <v>39142</v>
      </c>
      <c r="BF92" s="198" t="n">
        <v>0.9</v>
      </c>
    </row>
    <row r="93" customFormat="false" ht="12.75" hidden="false" customHeight="false" outlineLevel="0" collapsed="false">
      <c r="A93" s="194" t="n">
        <v>38292</v>
      </c>
      <c r="B93" s="128" t="n">
        <v>25</v>
      </c>
      <c r="C93" s="195" t="n">
        <v>25.85</v>
      </c>
      <c r="D93" s="128" t="n">
        <v>26.7</v>
      </c>
      <c r="E93" s="190"/>
      <c r="F93" s="128" t="n">
        <v>14.0899998474121</v>
      </c>
      <c r="G93" s="128" t="n">
        <v>14.5149998474121</v>
      </c>
      <c r="H93" s="128" t="n">
        <v>14.9399998474121</v>
      </c>
      <c r="I93" s="186"/>
      <c r="J93" s="180" t="n">
        <v>39173</v>
      </c>
      <c r="K93" s="144" t="n">
        <v>23.0225</v>
      </c>
      <c r="L93" s="144" t="n">
        <v>23.435</v>
      </c>
      <c r="M93" s="144" t="n">
        <v>23.8475</v>
      </c>
      <c r="O93" s="144" t="n">
        <v>19.045</v>
      </c>
      <c r="P93" s="144" t="n">
        <v>22.345</v>
      </c>
      <c r="Q93" s="144" t="n">
        <v>25.645</v>
      </c>
      <c r="S93" s="144" t="n">
        <v>0</v>
      </c>
      <c r="T93" s="144" t="n">
        <v>0</v>
      </c>
      <c r="U93" s="144" t="n">
        <v>0</v>
      </c>
      <c r="W93" s="144" t="n">
        <v>0.0625734844416</v>
      </c>
      <c r="X93" s="144" t="n">
        <v>0.1251469688832</v>
      </c>
      <c r="Y93" s="144" t="n">
        <v>0.1877204533248</v>
      </c>
      <c r="AA93" s="144" t="n">
        <v>0.0025</v>
      </c>
      <c r="AB93" s="144" t="n">
        <v>0.005</v>
      </c>
      <c r="AC93" s="144" t="n">
        <v>0.0075</v>
      </c>
      <c r="AE93" s="144" t="n">
        <v>-0.25</v>
      </c>
      <c r="AF93" s="144" t="n">
        <v>1.2</v>
      </c>
      <c r="AG93" s="144" t="n">
        <v>0.25</v>
      </c>
      <c r="AI93" s="144" t="n">
        <v>-0.1</v>
      </c>
      <c r="AJ93" s="144" t="n">
        <v>0.3</v>
      </c>
      <c r="AK93" s="144" t="n">
        <v>0.1</v>
      </c>
      <c r="AM93" s="186" t="n">
        <v>29</v>
      </c>
      <c r="AN93" s="196" t="n">
        <v>0.4</v>
      </c>
      <c r="BE93" s="180" t="n">
        <v>39173</v>
      </c>
      <c r="BF93" s="198" t="n">
        <v>0.9</v>
      </c>
    </row>
    <row r="94" customFormat="false" ht="12.75" hidden="false" customHeight="false" outlineLevel="0" collapsed="false">
      <c r="A94" s="194" t="n">
        <v>38322</v>
      </c>
      <c r="B94" s="128" t="n">
        <v>26</v>
      </c>
      <c r="C94" s="195" t="n">
        <v>26.85</v>
      </c>
      <c r="D94" s="128" t="n">
        <v>27.7</v>
      </c>
      <c r="E94" s="190"/>
      <c r="F94" s="128" t="n">
        <v>14.9400002288818</v>
      </c>
      <c r="G94" s="128" t="n">
        <v>15.3650002288818</v>
      </c>
      <c r="H94" s="128" t="n">
        <v>15.7900002288818</v>
      </c>
      <c r="I94" s="186"/>
      <c r="J94" s="180" t="n">
        <v>39203</v>
      </c>
      <c r="K94" s="144" t="n">
        <v>22.9955</v>
      </c>
      <c r="L94" s="144" t="n">
        <v>24.383</v>
      </c>
      <c r="M94" s="144" t="n">
        <v>25.7705</v>
      </c>
      <c r="O94" s="144" t="n">
        <v>20.424</v>
      </c>
      <c r="P94" s="144" t="n">
        <v>23.724</v>
      </c>
      <c r="Q94" s="144" t="n">
        <v>27.024</v>
      </c>
      <c r="S94" s="144" t="n">
        <v>0</v>
      </c>
      <c r="T94" s="144" t="n">
        <v>0</v>
      </c>
      <c r="U94" s="144" t="n">
        <v>0</v>
      </c>
      <c r="W94" s="144" t="n">
        <v>0.0691601670144</v>
      </c>
      <c r="X94" s="144" t="n">
        <v>0.1383203340288</v>
      </c>
      <c r="Y94" s="144" t="n">
        <v>0.2074805010432</v>
      </c>
      <c r="AA94" s="144" t="n">
        <v>0.0025</v>
      </c>
      <c r="AB94" s="144" t="n">
        <v>0.005</v>
      </c>
      <c r="AC94" s="144" t="n">
        <v>0.0075</v>
      </c>
      <c r="AE94" s="144" t="n">
        <v>-0.25</v>
      </c>
      <c r="AF94" s="144" t="n">
        <v>2</v>
      </c>
      <c r="AG94" s="144" t="n">
        <v>0.25</v>
      </c>
      <c r="AI94" s="144" t="n">
        <v>-0.1</v>
      </c>
      <c r="AJ94" s="144" t="n">
        <v>0.3</v>
      </c>
      <c r="AK94" s="144" t="n">
        <v>0.1</v>
      </c>
      <c r="AM94" s="186" t="n">
        <v>30</v>
      </c>
      <c r="AN94" s="196" t="n">
        <v>0.4</v>
      </c>
      <c r="BE94" s="180" t="n">
        <v>39203</v>
      </c>
      <c r="BF94" s="198" t="n">
        <v>0.9</v>
      </c>
    </row>
    <row r="95" customFormat="false" ht="12.75" hidden="false" customHeight="false" outlineLevel="0" collapsed="false">
      <c r="A95" s="194" t="n">
        <v>38353</v>
      </c>
      <c r="B95" s="128" t="n">
        <v>32.8</v>
      </c>
      <c r="C95" s="195" t="n">
        <v>33.8</v>
      </c>
      <c r="D95" s="128" t="n">
        <v>34.8</v>
      </c>
      <c r="E95" s="190"/>
      <c r="F95" s="128" t="n">
        <v>19.3149975585938</v>
      </c>
      <c r="G95" s="128" t="n">
        <v>19.8149975585938</v>
      </c>
      <c r="H95" s="128" t="n">
        <v>20.3149975585938</v>
      </c>
      <c r="I95" s="186"/>
      <c r="J95" s="180" t="n">
        <v>39234</v>
      </c>
      <c r="K95" s="144" t="n">
        <v>48.9025</v>
      </c>
      <c r="L95" s="144" t="n">
        <v>52.9</v>
      </c>
      <c r="M95" s="144" t="n">
        <v>56.8975</v>
      </c>
      <c r="O95" s="144" t="n">
        <v>38.675</v>
      </c>
      <c r="P95" s="144" t="n">
        <v>41.975</v>
      </c>
      <c r="Q95" s="144" t="n">
        <v>45.275</v>
      </c>
      <c r="S95" s="144" t="n">
        <v>0</v>
      </c>
      <c r="T95" s="144" t="n">
        <v>0</v>
      </c>
      <c r="U95" s="144" t="n">
        <v>0</v>
      </c>
      <c r="W95" s="144" t="n">
        <v>0.0889202147328</v>
      </c>
      <c r="X95" s="144" t="n">
        <v>0.1778404294656</v>
      </c>
      <c r="Y95" s="144" t="n">
        <v>0.2667606441984</v>
      </c>
      <c r="AA95" s="144" t="n">
        <v>0.0025</v>
      </c>
      <c r="AB95" s="144" t="n">
        <v>0.005</v>
      </c>
      <c r="AC95" s="144" t="n">
        <v>0.0075</v>
      </c>
      <c r="AE95" s="144" t="n">
        <v>-0.75</v>
      </c>
      <c r="AF95" s="144" t="n">
        <v>2.25</v>
      </c>
      <c r="AG95" s="144" t="n">
        <v>0.75</v>
      </c>
      <c r="AI95" s="144" t="n">
        <v>-0.1</v>
      </c>
      <c r="AJ95" s="144" t="n">
        <v>0.3</v>
      </c>
      <c r="AK95" s="144" t="n">
        <v>0.1</v>
      </c>
      <c r="AM95" s="186" t="n">
        <v>30</v>
      </c>
      <c r="AN95" s="196" t="n">
        <v>0.4</v>
      </c>
      <c r="BE95" s="180" t="n">
        <v>39234</v>
      </c>
      <c r="BF95" s="198" t="n">
        <v>0.9</v>
      </c>
    </row>
    <row r="96" customFormat="false" ht="12.75" hidden="false" customHeight="false" outlineLevel="0" collapsed="false">
      <c r="A96" s="194" t="n">
        <v>38384</v>
      </c>
      <c r="B96" s="128" t="n">
        <v>32.8</v>
      </c>
      <c r="C96" s="195" t="n">
        <v>33.8</v>
      </c>
      <c r="D96" s="128" t="n">
        <v>34.8</v>
      </c>
      <c r="E96" s="190"/>
      <c r="F96" s="128" t="n">
        <v>19.464997177124</v>
      </c>
      <c r="G96" s="128" t="n">
        <v>19.964997177124</v>
      </c>
      <c r="H96" s="128" t="n">
        <v>20.464997177124</v>
      </c>
      <c r="I96" s="186"/>
      <c r="J96" s="180" t="n">
        <v>39264</v>
      </c>
      <c r="K96" s="144" t="n">
        <v>81.478</v>
      </c>
      <c r="L96" s="144" t="n">
        <v>85.228</v>
      </c>
      <c r="M96" s="144" t="n">
        <v>88.978</v>
      </c>
      <c r="O96" s="144" t="n">
        <v>60.621</v>
      </c>
      <c r="P96" s="144" t="n">
        <v>63.921</v>
      </c>
      <c r="Q96" s="144" t="n">
        <v>67.221</v>
      </c>
      <c r="S96" s="144" t="n">
        <v>0</v>
      </c>
      <c r="T96" s="144" t="n">
        <v>0</v>
      </c>
      <c r="U96" s="144" t="n">
        <v>0</v>
      </c>
      <c r="W96" s="144" t="n">
        <v>0.1086802624512</v>
      </c>
      <c r="X96" s="144" t="n">
        <v>0.2173605249024</v>
      </c>
      <c r="Y96" s="144" t="n">
        <v>0.3260407873536</v>
      </c>
      <c r="AA96" s="144" t="n">
        <v>0.0025</v>
      </c>
      <c r="AB96" s="144" t="n">
        <v>0.005</v>
      </c>
      <c r="AC96" s="144" t="n">
        <v>0.0075</v>
      </c>
      <c r="AE96" s="144" t="n">
        <v>-1</v>
      </c>
      <c r="AF96" s="144" t="n">
        <v>3</v>
      </c>
      <c r="AG96" s="144" t="n">
        <v>1</v>
      </c>
      <c r="AI96" s="144" t="n">
        <v>-0.1</v>
      </c>
      <c r="AJ96" s="144" t="n">
        <v>0.3</v>
      </c>
      <c r="AK96" s="144" t="n">
        <v>0.1</v>
      </c>
      <c r="AM96" s="186" t="n">
        <v>30</v>
      </c>
      <c r="AN96" s="196" t="n">
        <v>0.4</v>
      </c>
      <c r="BE96" s="180" t="n">
        <v>39264</v>
      </c>
      <c r="BF96" s="198" t="n">
        <v>0.9</v>
      </c>
    </row>
    <row r="97" customFormat="false" ht="12.75" hidden="false" customHeight="false" outlineLevel="0" collapsed="false">
      <c r="A97" s="194" t="n">
        <v>38412</v>
      </c>
      <c r="B97" s="128" t="n">
        <v>25.425</v>
      </c>
      <c r="C97" s="195" t="n">
        <v>26.025</v>
      </c>
      <c r="D97" s="128" t="n">
        <v>26.625</v>
      </c>
      <c r="E97" s="190"/>
      <c r="F97" s="128" t="n">
        <v>16.9149990844727</v>
      </c>
      <c r="G97" s="128" t="n">
        <v>17.2149990844727</v>
      </c>
      <c r="H97" s="128" t="n">
        <v>17.5149990844727</v>
      </c>
      <c r="I97" s="186"/>
      <c r="J97" s="180" t="n">
        <v>39295</v>
      </c>
      <c r="K97" s="144" t="n">
        <v>73.852</v>
      </c>
      <c r="L97" s="144" t="n">
        <v>77.602</v>
      </c>
      <c r="M97" s="144" t="n">
        <v>81.352</v>
      </c>
      <c r="O97" s="144" t="n">
        <v>54.058</v>
      </c>
      <c r="P97" s="144" t="n">
        <v>57.358</v>
      </c>
      <c r="Q97" s="144" t="n">
        <v>60.658</v>
      </c>
      <c r="S97" s="144" t="n">
        <v>0</v>
      </c>
      <c r="T97" s="144" t="n">
        <v>0</v>
      </c>
      <c r="U97" s="144" t="n">
        <v>0</v>
      </c>
      <c r="W97" s="144" t="n">
        <v>0.1086802624512</v>
      </c>
      <c r="X97" s="144" t="n">
        <v>0.2173605249024</v>
      </c>
      <c r="Y97" s="144" t="n">
        <v>0.3260407873536</v>
      </c>
      <c r="AA97" s="144" t="n">
        <v>0.0025</v>
      </c>
      <c r="AB97" s="144" t="n">
        <v>0.005</v>
      </c>
      <c r="AC97" s="144" t="n">
        <v>0.0075</v>
      </c>
      <c r="AE97" s="144" t="n">
        <v>-1</v>
      </c>
      <c r="AF97" s="144" t="n">
        <v>3</v>
      </c>
      <c r="AG97" s="144" t="n">
        <v>1</v>
      </c>
      <c r="AI97" s="144" t="n">
        <v>-0.1</v>
      </c>
      <c r="AJ97" s="144" t="n">
        <v>0.3</v>
      </c>
      <c r="AK97" s="144" t="n">
        <v>0.1</v>
      </c>
      <c r="AM97" s="186" t="n">
        <v>31</v>
      </c>
      <c r="AN97" s="196" t="n">
        <v>0.4</v>
      </c>
      <c r="BE97" s="180" t="n">
        <v>39295</v>
      </c>
      <c r="BF97" s="198" t="n">
        <v>0.9</v>
      </c>
    </row>
    <row r="98" customFormat="false" ht="12.75" hidden="false" customHeight="false" outlineLevel="0" collapsed="false">
      <c r="A98" s="194" t="n">
        <v>38443</v>
      </c>
      <c r="B98" s="128" t="n">
        <v>26.3</v>
      </c>
      <c r="C98" s="195" t="n">
        <v>26.75</v>
      </c>
      <c r="D98" s="128" t="n">
        <v>27.2</v>
      </c>
      <c r="E98" s="190"/>
      <c r="F98" s="128" t="n">
        <v>17.2399990844727</v>
      </c>
      <c r="G98" s="128" t="n">
        <v>17.4649990844727</v>
      </c>
      <c r="H98" s="128" t="n">
        <v>17.6899990844727</v>
      </c>
      <c r="I98" s="186"/>
      <c r="J98" s="180" t="n">
        <v>39326</v>
      </c>
      <c r="K98" s="144" t="n">
        <v>27.328</v>
      </c>
      <c r="L98" s="144" t="n">
        <v>28.303</v>
      </c>
      <c r="M98" s="144" t="n">
        <v>29.278</v>
      </c>
      <c r="O98" s="144" t="n">
        <v>18.865</v>
      </c>
      <c r="P98" s="144" t="n">
        <v>22.165</v>
      </c>
      <c r="Q98" s="144" t="n">
        <v>25.465</v>
      </c>
      <c r="S98" s="144" t="n">
        <v>0</v>
      </c>
      <c r="T98" s="144" t="n">
        <v>0</v>
      </c>
      <c r="U98" s="144" t="n">
        <v>0</v>
      </c>
      <c r="W98" s="144" t="n">
        <v>0.06985875456</v>
      </c>
      <c r="X98" s="144" t="n">
        <v>0.13971750912</v>
      </c>
      <c r="Y98" s="144" t="n">
        <v>0.20957626368</v>
      </c>
      <c r="AA98" s="144" t="n">
        <v>0.0025</v>
      </c>
      <c r="AB98" s="144" t="n">
        <v>0.005</v>
      </c>
      <c r="AC98" s="144" t="n">
        <v>0.0075</v>
      </c>
      <c r="AE98" s="144" t="n">
        <v>-0.4</v>
      </c>
      <c r="AF98" s="144" t="n">
        <v>1.75</v>
      </c>
      <c r="AG98" s="144" t="n">
        <v>0.5</v>
      </c>
      <c r="AI98" s="144" t="n">
        <v>-0.1</v>
      </c>
      <c r="AJ98" s="144" t="n">
        <v>0.3</v>
      </c>
      <c r="AK98" s="144" t="n">
        <v>0.1</v>
      </c>
      <c r="AM98" s="186" t="n">
        <v>31</v>
      </c>
      <c r="AN98" s="196" t="n">
        <v>0.4</v>
      </c>
      <c r="BE98" s="180" t="n">
        <v>39326</v>
      </c>
      <c r="BF98" s="198" t="n">
        <v>0.9</v>
      </c>
    </row>
    <row r="99" customFormat="false" ht="12.75" hidden="false" customHeight="false" outlineLevel="0" collapsed="false">
      <c r="A99" s="194" t="n">
        <v>38473</v>
      </c>
      <c r="B99" s="128" t="n">
        <v>30.18</v>
      </c>
      <c r="C99" s="195" t="n">
        <v>31.7</v>
      </c>
      <c r="D99" s="128" t="n">
        <v>33.22</v>
      </c>
      <c r="E99" s="190"/>
      <c r="F99" s="128" t="n">
        <v>16.1549998474121</v>
      </c>
      <c r="G99" s="128" t="n">
        <v>16.9149998474121</v>
      </c>
      <c r="H99" s="128" t="n">
        <v>17.6749998474121</v>
      </c>
      <c r="I99" s="186"/>
      <c r="J99" s="180" t="n">
        <v>39356</v>
      </c>
      <c r="K99" s="144" t="n">
        <v>18.9</v>
      </c>
      <c r="L99" s="144" t="n">
        <v>19.7625</v>
      </c>
      <c r="M99" s="144" t="n">
        <v>20.625</v>
      </c>
      <c r="O99" s="144" t="n">
        <v>12.51</v>
      </c>
      <c r="P99" s="144" t="n">
        <v>15.81</v>
      </c>
      <c r="Q99" s="144" t="n">
        <v>19.11</v>
      </c>
      <c r="S99" s="144" t="n">
        <v>0</v>
      </c>
      <c r="T99" s="144" t="n">
        <v>0</v>
      </c>
      <c r="U99" s="144" t="n">
        <v>0</v>
      </c>
      <c r="W99" s="144" t="n">
        <v>0.049400119296</v>
      </c>
      <c r="X99" s="144" t="n">
        <v>0.098800238592</v>
      </c>
      <c r="Y99" s="144" t="n">
        <v>0.148200357888</v>
      </c>
      <c r="AA99" s="144" t="n">
        <v>0.0025</v>
      </c>
      <c r="AB99" s="144" t="n">
        <v>0.005</v>
      </c>
      <c r="AC99" s="144" t="n">
        <v>0.0075</v>
      </c>
      <c r="AE99" s="144" t="n">
        <v>-0.25</v>
      </c>
      <c r="AF99" s="144" t="n">
        <v>1.5</v>
      </c>
      <c r="AG99" s="144" t="n">
        <v>0.25</v>
      </c>
      <c r="AI99" s="144" t="n">
        <v>-0.1</v>
      </c>
      <c r="AJ99" s="144" t="n">
        <v>0.3</v>
      </c>
      <c r="AK99" s="144" t="n">
        <v>0.1</v>
      </c>
      <c r="AM99" s="186" t="n">
        <v>31</v>
      </c>
      <c r="AN99" s="196" t="n">
        <v>0.4</v>
      </c>
      <c r="BE99" s="180" t="n">
        <v>39356</v>
      </c>
      <c r="BF99" s="198" t="n">
        <v>0.9</v>
      </c>
    </row>
    <row r="100" customFormat="false" ht="12.75" hidden="false" customHeight="false" outlineLevel="0" collapsed="false">
      <c r="A100" s="194" t="n">
        <v>38504</v>
      </c>
      <c r="B100" s="128" t="n">
        <v>51.35</v>
      </c>
      <c r="C100" s="195" t="n">
        <v>55.75</v>
      </c>
      <c r="D100" s="128" t="n">
        <v>60.15</v>
      </c>
      <c r="E100" s="190"/>
      <c r="F100" s="128" t="n">
        <v>14.7750012207031</v>
      </c>
      <c r="G100" s="128" t="n">
        <v>16.9750012207031</v>
      </c>
      <c r="H100" s="128" t="n">
        <v>19.1750012207031</v>
      </c>
      <c r="I100" s="186"/>
      <c r="J100" s="180" t="n">
        <v>39387</v>
      </c>
      <c r="K100" s="144" t="n">
        <v>19.0875</v>
      </c>
      <c r="L100" s="144" t="n">
        <v>19.95</v>
      </c>
      <c r="M100" s="144" t="n">
        <v>20.8125</v>
      </c>
      <c r="O100" s="144" t="n">
        <v>12.66</v>
      </c>
      <c r="P100" s="144" t="n">
        <v>15.96</v>
      </c>
      <c r="Q100" s="144" t="n">
        <v>19.26</v>
      </c>
      <c r="S100" s="144" t="n">
        <v>0</v>
      </c>
      <c r="T100" s="144" t="n">
        <v>0</v>
      </c>
      <c r="U100" s="144" t="n">
        <v>0</v>
      </c>
      <c r="W100" s="144" t="n">
        <v>0.049400119296</v>
      </c>
      <c r="X100" s="144" t="n">
        <v>0.098800238592</v>
      </c>
      <c r="Y100" s="144" t="n">
        <v>0.148200357888</v>
      </c>
      <c r="AA100" s="144" t="n">
        <v>0.0025</v>
      </c>
      <c r="AB100" s="144" t="n">
        <v>0.005</v>
      </c>
      <c r="AC100" s="144" t="n">
        <v>0.0075</v>
      </c>
      <c r="AE100" s="144" t="n">
        <v>-0.25</v>
      </c>
      <c r="AF100" s="144" t="n">
        <v>1.5</v>
      </c>
      <c r="AG100" s="144" t="n">
        <v>0.25</v>
      </c>
      <c r="AI100" s="144" t="n">
        <v>-0.1</v>
      </c>
      <c r="AJ100" s="144" t="n">
        <v>0.3</v>
      </c>
      <c r="AK100" s="144" t="n">
        <v>0.1</v>
      </c>
      <c r="AM100" s="186" t="n">
        <v>32</v>
      </c>
      <c r="AN100" s="196" t="n">
        <v>0.4</v>
      </c>
      <c r="BE100" s="180" t="n">
        <v>39387</v>
      </c>
      <c r="BF100" s="198" t="n">
        <v>0.9</v>
      </c>
    </row>
    <row r="101" customFormat="false" ht="12.75" hidden="false" customHeight="false" outlineLevel="0" collapsed="false">
      <c r="A101" s="194" t="n">
        <v>38534</v>
      </c>
      <c r="B101" s="128" t="n">
        <v>88.85</v>
      </c>
      <c r="C101" s="195" t="n">
        <v>92.85</v>
      </c>
      <c r="D101" s="128" t="n">
        <v>96.85</v>
      </c>
      <c r="E101" s="190"/>
      <c r="F101" s="128" t="n">
        <v>14.6649998474121</v>
      </c>
      <c r="G101" s="128" t="n">
        <v>16.6649998474121</v>
      </c>
      <c r="H101" s="128" t="n">
        <v>18.6649998474121</v>
      </c>
      <c r="I101" s="186"/>
      <c r="J101" s="180" t="n">
        <v>39417</v>
      </c>
      <c r="K101" s="144" t="n">
        <v>20.9415</v>
      </c>
      <c r="L101" s="144" t="n">
        <v>21.804</v>
      </c>
      <c r="M101" s="144" t="n">
        <v>22.6665</v>
      </c>
      <c r="O101" s="144" t="n">
        <v>13.26</v>
      </c>
      <c r="P101" s="144" t="n">
        <v>16.56</v>
      </c>
      <c r="Q101" s="144" t="n">
        <v>19.86</v>
      </c>
      <c r="S101" s="144" t="n">
        <v>0</v>
      </c>
      <c r="T101" s="144" t="n">
        <v>0</v>
      </c>
      <c r="U101" s="144" t="n">
        <v>0</v>
      </c>
      <c r="W101" s="144" t="n">
        <v>0.049400119296</v>
      </c>
      <c r="X101" s="144" t="n">
        <v>0.098800238592</v>
      </c>
      <c r="Y101" s="144" t="n">
        <v>0.148200357888</v>
      </c>
      <c r="AA101" s="144" t="n">
        <v>0.0025</v>
      </c>
      <c r="AB101" s="144" t="n">
        <v>0.005</v>
      </c>
      <c r="AC101" s="144" t="n">
        <v>0.0075</v>
      </c>
      <c r="AE101" s="144" t="n">
        <v>-0.25</v>
      </c>
      <c r="AF101" s="144" t="n">
        <v>1.5</v>
      </c>
      <c r="AG101" s="144" t="n">
        <v>0.25</v>
      </c>
      <c r="AI101" s="144" t="n">
        <v>-0.1</v>
      </c>
      <c r="AJ101" s="144" t="n">
        <v>0.3</v>
      </c>
      <c r="AK101" s="144" t="n">
        <v>0.1</v>
      </c>
      <c r="AM101" s="186" t="n">
        <v>32</v>
      </c>
      <c r="AN101" s="196" t="n">
        <v>0.4</v>
      </c>
      <c r="BE101" s="180" t="n">
        <v>39417</v>
      </c>
      <c r="BF101" s="198" t="n">
        <v>0.9</v>
      </c>
    </row>
    <row r="102" customFormat="false" ht="12.75" hidden="false" customHeight="false" outlineLevel="0" collapsed="false">
      <c r="A102" s="194" t="n">
        <v>38565</v>
      </c>
      <c r="B102" s="128" t="n">
        <v>76.35</v>
      </c>
      <c r="C102" s="195" t="n">
        <v>80.35</v>
      </c>
      <c r="D102" s="128" t="n">
        <v>84.35</v>
      </c>
      <c r="E102" s="190"/>
      <c r="F102" s="128" t="n">
        <v>14.7149990844727</v>
      </c>
      <c r="G102" s="128" t="n">
        <v>16.7149990844727</v>
      </c>
      <c r="H102" s="128" t="n">
        <v>18.7149990844727</v>
      </c>
      <c r="I102" s="186"/>
      <c r="J102" s="180" t="n">
        <v>39448</v>
      </c>
      <c r="K102" s="144" t="n">
        <v>29.429</v>
      </c>
      <c r="L102" s="144" t="n">
        <v>30.404</v>
      </c>
      <c r="M102" s="144" t="n">
        <v>31.379</v>
      </c>
      <c r="O102" s="144" t="n">
        <v>19.8485</v>
      </c>
      <c r="P102" s="144" t="n">
        <v>23.1485</v>
      </c>
      <c r="Q102" s="144" t="n">
        <v>26.4485</v>
      </c>
      <c r="S102" s="144" t="n">
        <v>0</v>
      </c>
      <c r="T102" s="144" t="n">
        <v>0</v>
      </c>
      <c r="U102" s="144" t="n">
        <v>0</v>
      </c>
      <c r="W102" s="144" t="n">
        <v>0.075878583238656</v>
      </c>
      <c r="X102" s="144" t="n">
        <v>0.151757166477312</v>
      </c>
      <c r="Y102" s="144" t="n">
        <v>0.227635749715968</v>
      </c>
      <c r="AA102" s="144" t="n">
        <v>0.0025</v>
      </c>
      <c r="AB102" s="144" t="n">
        <v>0.005</v>
      </c>
      <c r="AC102" s="144" t="n">
        <v>0.0075</v>
      </c>
      <c r="AE102" s="144" t="n">
        <v>-0.4</v>
      </c>
      <c r="AF102" s="144" t="n">
        <v>1.75</v>
      </c>
      <c r="AG102" s="144" t="n">
        <v>0.5</v>
      </c>
      <c r="AI102" s="144" t="n">
        <v>-0.1</v>
      </c>
      <c r="AJ102" s="144" t="n">
        <v>0.3</v>
      </c>
      <c r="AK102" s="144" t="n">
        <v>0.1</v>
      </c>
      <c r="AM102" s="186" t="n">
        <v>32</v>
      </c>
      <c r="AN102" s="196" t="n">
        <v>0.4</v>
      </c>
      <c r="BE102" s="180" t="n">
        <v>39448</v>
      </c>
      <c r="BF102" s="198" t="n">
        <v>0.9</v>
      </c>
    </row>
    <row r="103" customFormat="false" ht="12.75" hidden="false" customHeight="false" outlineLevel="0" collapsed="false">
      <c r="A103" s="194" t="n">
        <v>38596</v>
      </c>
      <c r="B103" s="128" t="n">
        <v>32.5</v>
      </c>
      <c r="C103" s="195" t="n">
        <v>33.6</v>
      </c>
      <c r="D103" s="128" t="n">
        <v>34.7</v>
      </c>
      <c r="E103" s="190"/>
      <c r="F103" s="128" t="n">
        <v>16.1649990844727</v>
      </c>
      <c r="G103" s="128" t="n">
        <v>16.7149990844727</v>
      </c>
      <c r="H103" s="128" t="n">
        <v>17.2649990844727</v>
      </c>
      <c r="I103" s="186"/>
      <c r="J103" s="180" t="n">
        <v>39479</v>
      </c>
      <c r="K103" s="144" t="n">
        <v>28.3925</v>
      </c>
      <c r="L103" s="144" t="n">
        <v>29.3675</v>
      </c>
      <c r="M103" s="144" t="n">
        <v>30.3425</v>
      </c>
      <c r="O103" s="144" t="n">
        <v>21.9215</v>
      </c>
      <c r="P103" s="144" t="n">
        <v>25.2215</v>
      </c>
      <c r="Q103" s="144" t="n">
        <v>28.5215</v>
      </c>
      <c r="S103" s="144" t="n">
        <v>0</v>
      </c>
      <c r="T103" s="144" t="n">
        <v>0</v>
      </c>
      <c r="U103" s="144" t="n">
        <v>0</v>
      </c>
      <c r="W103" s="144" t="n">
        <v>0.075878583238656</v>
      </c>
      <c r="X103" s="144" t="n">
        <v>0.151757166477312</v>
      </c>
      <c r="Y103" s="144" t="n">
        <v>0.227635749715968</v>
      </c>
      <c r="AA103" s="144" t="n">
        <v>0.0025</v>
      </c>
      <c r="AB103" s="144" t="n">
        <v>0.005</v>
      </c>
      <c r="AC103" s="144" t="n">
        <v>0.0075</v>
      </c>
      <c r="AE103" s="144" t="n">
        <v>-0.4</v>
      </c>
      <c r="AF103" s="144" t="n">
        <v>1.75</v>
      </c>
      <c r="AG103" s="144" t="n">
        <v>0.5</v>
      </c>
      <c r="AI103" s="144" t="n">
        <v>-0.1</v>
      </c>
      <c r="AJ103" s="144" t="n">
        <v>0.3</v>
      </c>
      <c r="AK103" s="144" t="n">
        <v>0.1</v>
      </c>
      <c r="AM103" s="186" t="n">
        <v>33</v>
      </c>
      <c r="AN103" s="196" t="n">
        <v>0.4</v>
      </c>
      <c r="BE103" s="180" t="n">
        <v>39479</v>
      </c>
      <c r="BF103" s="198" t="n">
        <v>0.9</v>
      </c>
    </row>
    <row r="104" customFormat="false" ht="12.75" hidden="false" customHeight="false" outlineLevel="0" collapsed="false">
      <c r="A104" s="194" t="n">
        <v>38626</v>
      </c>
      <c r="B104" s="128" t="n">
        <v>24.9</v>
      </c>
      <c r="C104" s="195" t="n">
        <v>25.85</v>
      </c>
      <c r="D104" s="128" t="n">
        <v>26.8</v>
      </c>
      <c r="E104" s="190"/>
      <c r="F104" s="128" t="n">
        <v>15.9399998474121</v>
      </c>
      <c r="G104" s="128" t="n">
        <v>16.4149998474121</v>
      </c>
      <c r="H104" s="128" t="n">
        <v>16.8899998474121</v>
      </c>
      <c r="I104" s="186"/>
      <c r="J104" s="180" t="n">
        <v>39508</v>
      </c>
      <c r="K104" s="144" t="n">
        <v>22.19625</v>
      </c>
      <c r="L104" s="144" t="n">
        <v>22.75875</v>
      </c>
      <c r="M104" s="144" t="n">
        <v>23.32125</v>
      </c>
      <c r="O104" s="144" t="n">
        <v>14.63925</v>
      </c>
      <c r="P104" s="144" t="n">
        <v>17.93925</v>
      </c>
      <c r="Q104" s="144" t="n">
        <v>21.23925</v>
      </c>
      <c r="S104" s="144" t="n">
        <v>0</v>
      </c>
      <c r="T104" s="144" t="n">
        <v>0</v>
      </c>
      <c r="U104" s="144" t="n">
        <v>0</v>
      </c>
      <c r="W104" s="144" t="n">
        <v>0.06323215269888</v>
      </c>
      <c r="X104" s="144" t="n">
        <v>0.12646430539776</v>
      </c>
      <c r="Y104" s="144" t="n">
        <v>0.18969645809664</v>
      </c>
      <c r="AA104" s="144" t="n">
        <v>0.0025</v>
      </c>
      <c r="AB104" s="144" t="n">
        <v>0.005</v>
      </c>
      <c r="AC104" s="144" t="n">
        <v>0.0075</v>
      </c>
      <c r="AE104" s="144" t="n">
        <v>-0.25</v>
      </c>
      <c r="AF104" s="144" t="n">
        <v>1.1</v>
      </c>
      <c r="AG104" s="144" t="n">
        <v>0.25</v>
      </c>
      <c r="AI104" s="144" t="n">
        <v>-0.1</v>
      </c>
      <c r="AJ104" s="144" t="n">
        <v>0.3</v>
      </c>
      <c r="AK104" s="144" t="n">
        <v>0.1</v>
      </c>
      <c r="AM104" s="186" t="n">
        <v>33</v>
      </c>
      <c r="AN104" s="196" t="n">
        <v>0.4</v>
      </c>
      <c r="BE104" s="180" t="n">
        <v>39508</v>
      </c>
      <c r="BF104" s="198" t="n">
        <v>0.9</v>
      </c>
    </row>
    <row r="105" customFormat="false" ht="12.75" hidden="false" customHeight="false" outlineLevel="0" collapsed="false">
      <c r="A105" s="194" t="n">
        <v>38657</v>
      </c>
      <c r="B105" s="128" t="n">
        <v>25.15</v>
      </c>
      <c r="C105" s="195" t="n">
        <v>26.1</v>
      </c>
      <c r="D105" s="128" t="n">
        <v>27.05</v>
      </c>
      <c r="E105" s="190"/>
      <c r="F105" s="128" t="n">
        <v>14.1899998474121</v>
      </c>
      <c r="G105" s="128" t="n">
        <v>14.6649998474121</v>
      </c>
      <c r="H105" s="128" t="n">
        <v>15.1399998474121</v>
      </c>
      <c r="I105" s="186"/>
      <c r="J105" s="180" t="n">
        <v>39539</v>
      </c>
      <c r="K105" s="144" t="n">
        <v>23.2</v>
      </c>
      <c r="L105" s="144" t="n">
        <v>23.65</v>
      </c>
      <c r="M105" s="144" t="n">
        <v>24.1</v>
      </c>
      <c r="O105" s="144" t="n">
        <v>19.25</v>
      </c>
      <c r="P105" s="144" t="n">
        <v>22.55</v>
      </c>
      <c r="Q105" s="144" t="n">
        <v>25.85</v>
      </c>
      <c r="S105" s="144" t="n">
        <v>0</v>
      </c>
      <c r="T105" s="144" t="n">
        <v>0</v>
      </c>
      <c r="U105" s="144" t="n">
        <v>0</v>
      </c>
      <c r="W105" s="144" t="n">
        <v>0.060070545063936</v>
      </c>
      <c r="X105" s="144" t="n">
        <v>0.120141090127872</v>
      </c>
      <c r="Y105" s="144" t="n">
        <v>0.180211635191808</v>
      </c>
      <c r="AA105" s="144" t="n">
        <v>0.0025</v>
      </c>
      <c r="AB105" s="144" t="n">
        <v>0.005</v>
      </c>
      <c r="AC105" s="144" t="n">
        <v>0.0075</v>
      </c>
      <c r="AE105" s="144" t="n">
        <v>-0.25</v>
      </c>
      <c r="AF105" s="144" t="n">
        <v>1.2</v>
      </c>
      <c r="AG105" s="144" t="n">
        <v>0.25</v>
      </c>
      <c r="AI105" s="144" t="n">
        <v>-0.1</v>
      </c>
      <c r="AJ105" s="144" t="n">
        <v>0.3</v>
      </c>
      <c r="AK105" s="144" t="n">
        <v>0.1</v>
      </c>
      <c r="AM105" s="186" t="n">
        <v>33</v>
      </c>
      <c r="AN105" s="196" t="n">
        <v>0.4</v>
      </c>
      <c r="BE105" s="180" t="n">
        <v>39539</v>
      </c>
      <c r="BF105" s="198" t="n">
        <v>0.9</v>
      </c>
    </row>
    <row r="106" customFormat="false" ht="12.75" hidden="false" customHeight="false" outlineLevel="0" collapsed="false">
      <c r="A106" s="194" t="n">
        <v>38687</v>
      </c>
      <c r="B106" s="128" t="n">
        <v>26.15</v>
      </c>
      <c r="C106" s="195" t="n">
        <v>27.1</v>
      </c>
      <c r="D106" s="128" t="n">
        <v>28.05</v>
      </c>
      <c r="E106" s="190"/>
      <c r="F106" s="128" t="n">
        <v>15.0400002288818</v>
      </c>
      <c r="G106" s="128" t="n">
        <v>15.5150002288818</v>
      </c>
      <c r="H106" s="128" t="n">
        <v>15.9900002288818</v>
      </c>
      <c r="I106" s="186"/>
      <c r="J106" s="180" t="n">
        <v>39569</v>
      </c>
      <c r="K106" s="144" t="n">
        <v>23.593</v>
      </c>
      <c r="L106" s="144" t="n">
        <v>25.123</v>
      </c>
      <c r="M106" s="144" t="n">
        <v>26.653</v>
      </c>
      <c r="O106" s="144" t="n">
        <v>21.144</v>
      </c>
      <c r="P106" s="144" t="n">
        <v>24.444</v>
      </c>
      <c r="Q106" s="144" t="n">
        <v>27.744</v>
      </c>
      <c r="S106" s="144" t="n">
        <v>0</v>
      </c>
      <c r="T106" s="144" t="n">
        <v>0</v>
      </c>
      <c r="U106" s="144" t="n">
        <v>0</v>
      </c>
      <c r="W106" s="144" t="n">
        <v>0.066393760333824</v>
      </c>
      <c r="X106" s="144" t="n">
        <v>0.132787520667648</v>
      </c>
      <c r="Y106" s="144" t="n">
        <v>0.199181281001472</v>
      </c>
      <c r="AA106" s="144" t="n">
        <v>0.0025</v>
      </c>
      <c r="AB106" s="144" t="n">
        <v>0.005</v>
      </c>
      <c r="AC106" s="144" t="n">
        <v>0.0075</v>
      </c>
      <c r="AE106" s="144" t="n">
        <v>-0.25</v>
      </c>
      <c r="AF106" s="144" t="n">
        <v>2</v>
      </c>
      <c r="AG106" s="144" t="n">
        <v>0.25</v>
      </c>
      <c r="AI106" s="144" t="n">
        <v>-0.1</v>
      </c>
      <c r="AJ106" s="144" t="n">
        <v>0.3</v>
      </c>
      <c r="AK106" s="144" t="n">
        <v>0.1</v>
      </c>
      <c r="AM106" s="186" t="n">
        <v>34</v>
      </c>
      <c r="AN106" s="196" t="n">
        <v>0.4</v>
      </c>
      <c r="BE106" s="180" t="n">
        <v>39569</v>
      </c>
      <c r="BF106" s="198" t="n">
        <v>0.9</v>
      </c>
    </row>
    <row r="107" customFormat="false" ht="12.75" hidden="false" customHeight="false" outlineLevel="0" collapsed="false">
      <c r="A107" s="194" t="n">
        <v>38718</v>
      </c>
      <c r="B107" s="128" t="n">
        <v>32.95</v>
      </c>
      <c r="C107" s="195" t="n">
        <v>34.05</v>
      </c>
      <c r="D107" s="128" t="n">
        <v>35.15</v>
      </c>
      <c r="E107" s="190"/>
      <c r="F107" s="128" t="n">
        <v>19.4649975585937</v>
      </c>
      <c r="G107" s="128" t="n">
        <v>20.0149975585938</v>
      </c>
      <c r="H107" s="128" t="n">
        <v>20.5649975585938</v>
      </c>
      <c r="I107" s="186"/>
      <c r="J107" s="180" t="n">
        <v>39600</v>
      </c>
      <c r="K107" s="144" t="n">
        <v>49.4175</v>
      </c>
      <c r="L107" s="144" t="n">
        <v>53.82</v>
      </c>
      <c r="M107" s="144" t="n">
        <v>58.2225</v>
      </c>
      <c r="O107" s="144" t="n">
        <v>39.405</v>
      </c>
      <c r="P107" s="144" t="n">
        <v>42.705</v>
      </c>
      <c r="Q107" s="144" t="n">
        <v>46.005</v>
      </c>
      <c r="S107" s="144" t="n">
        <v>0</v>
      </c>
      <c r="T107" s="144" t="n">
        <v>0</v>
      </c>
      <c r="U107" s="144" t="n">
        <v>0</v>
      </c>
      <c r="W107" s="144" t="n">
        <v>0.085363406143488</v>
      </c>
      <c r="X107" s="144" t="n">
        <v>0.170726812286976</v>
      </c>
      <c r="Y107" s="144" t="n">
        <v>0.256090218430464</v>
      </c>
      <c r="AA107" s="144" t="n">
        <v>0.0025</v>
      </c>
      <c r="AB107" s="144" t="n">
        <v>0.005</v>
      </c>
      <c r="AC107" s="144" t="n">
        <v>0.0075</v>
      </c>
      <c r="AE107" s="144" t="n">
        <v>-0.75</v>
      </c>
      <c r="AF107" s="144" t="n">
        <v>2.25</v>
      </c>
      <c r="AG107" s="144" t="n">
        <v>0.75</v>
      </c>
      <c r="AI107" s="144" t="n">
        <v>-0.1</v>
      </c>
      <c r="AJ107" s="144" t="n">
        <v>0.3</v>
      </c>
      <c r="AK107" s="144" t="n">
        <v>0.1</v>
      </c>
      <c r="AM107" s="186" t="n">
        <v>34</v>
      </c>
      <c r="AN107" s="196" t="n">
        <v>0.4</v>
      </c>
      <c r="BE107" s="180" t="n">
        <v>39600</v>
      </c>
      <c r="BF107" s="198" t="n">
        <v>0.9</v>
      </c>
    </row>
    <row r="108" customFormat="false" ht="12.75" hidden="false" customHeight="false" outlineLevel="0" collapsed="false">
      <c r="A108" s="194" t="n">
        <v>38749</v>
      </c>
      <c r="B108" s="128" t="n">
        <v>32.95</v>
      </c>
      <c r="C108" s="195" t="n">
        <v>34.05</v>
      </c>
      <c r="D108" s="128" t="n">
        <v>35.15</v>
      </c>
      <c r="E108" s="190"/>
      <c r="F108" s="128" t="n">
        <v>19.614997177124</v>
      </c>
      <c r="G108" s="128" t="n">
        <v>20.164997177124</v>
      </c>
      <c r="H108" s="128" t="n">
        <v>20.714997177124</v>
      </c>
      <c r="I108" s="186"/>
      <c r="J108" s="180" t="n">
        <v>39630</v>
      </c>
      <c r="K108" s="144" t="n">
        <v>83.238</v>
      </c>
      <c r="L108" s="144" t="n">
        <v>86.988</v>
      </c>
      <c r="M108" s="144" t="n">
        <v>90.738</v>
      </c>
      <c r="O108" s="144" t="n">
        <v>61.941</v>
      </c>
      <c r="P108" s="144" t="n">
        <v>65.241</v>
      </c>
      <c r="Q108" s="144" t="n">
        <v>68.541</v>
      </c>
      <c r="S108" s="144" t="n">
        <v>0</v>
      </c>
      <c r="T108" s="144" t="n">
        <v>0</v>
      </c>
      <c r="U108" s="144" t="n">
        <v>0</v>
      </c>
      <c r="W108" s="144" t="n">
        <v>0.104333051953152</v>
      </c>
      <c r="X108" s="144" t="n">
        <v>0.208666103906304</v>
      </c>
      <c r="Y108" s="144" t="n">
        <v>0.312999155859456</v>
      </c>
      <c r="AA108" s="144" t="n">
        <v>0.0025</v>
      </c>
      <c r="AB108" s="144" t="n">
        <v>0.005</v>
      </c>
      <c r="AC108" s="144" t="n">
        <v>0.0075</v>
      </c>
      <c r="AE108" s="144" t="n">
        <v>-1</v>
      </c>
      <c r="AF108" s="144" t="n">
        <v>3</v>
      </c>
      <c r="AG108" s="144" t="n">
        <v>1</v>
      </c>
      <c r="AI108" s="144" t="n">
        <v>-0.1</v>
      </c>
      <c r="AJ108" s="144" t="n">
        <v>0.3</v>
      </c>
      <c r="AK108" s="144" t="n">
        <v>0.1</v>
      </c>
      <c r="AM108" s="186" t="n">
        <v>34</v>
      </c>
      <c r="AN108" s="196" t="n">
        <v>0.4</v>
      </c>
      <c r="BE108" s="180" t="n">
        <v>39630</v>
      </c>
      <c r="BF108" s="198" t="n">
        <v>0.9</v>
      </c>
    </row>
    <row r="109" customFormat="false" ht="12.75" hidden="false" customHeight="false" outlineLevel="0" collapsed="false">
      <c r="A109" s="194" t="n">
        <v>38777</v>
      </c>
      <c r="B109" s="128" t="n">
        <v>25.625</v>
      </c>
      <c r="C109" s="195" t="n">
        <v>26.275</v>
      </c>
      <c r="D109" s="128" t="n">
        <v>26.925</v>
      </c>
      <c r="E109" s="190"/>
      <c r="F109" s="128" t="n">
        <v>17.0899990844727</v>
      </c>
      <c r="G109" s="128" t="n">
        <v>17.4149990844727</v>
      </c>
      <c r="H109" s="128" t="n">
        <v>17.7399990844727</v>
      </c>
      <c r="I109" s="186"/>
      <c r="J109" s="180" t="n">
        <v>39661</v>
      </c>
      <c r="K109" s="144" t="n">
        <v>75.692</v>
      </c>
      <c r="L109" s="144" t="n">
        <v>79.442</v>
      </c>
      <c r="M109" s="144" t="n">
        <v>83.192</v>
      </c>
      <c r="O109" s="144" t="n">
        <v>55.418</v>
      </c>
      <c r="P109" s="144" t="n">
        <v>58.718</v>
      </c>
      <c r="Q109" s="144" t="n">
        <v>62.018</v>
      </c>
      <c r="S109" s="144" t="n">
        <v>0</v>
      </c>
      <c r="T109" s="144" t="n">
        <v>0</v>
      </c>
      <c r="U109" s="144" t="n">
        <v>0</v>
      </c>
      <c r="W109" s="144" t="n">
        <v>0.104333051953152</v>
      </c>
      <c r="X109" s="144" t="n">
        <v>0.208666103906304</v>
      </c>
      <c r="Y109" s="144" t="n">
        <v>0.312999155859456</v>
      </c>
      <c r="AA109" s="144" t="n">
        <v>0.0025</v>
      </c>
      <c r="AB109" s="144" t="n">
        <v>0.005</v>
      </c>
      <c r="AC109" s="144" t="n">
        <v>0.0075</v>
      </c>
      <c r="AE109" s="144" t="n">
        <v>-1</v>
      </c>
      <c r="AF109" s="144" t="n">
        <v>3</v>
      </c>
      <c r="AG109" s="144" t="n">
        <v>1</v>
      </c>
      <c r="AI109" s="144" t="n">
        <v>-0.1</v>
      </c>
      <c r="AJ109" s="144" t="n">
        <v>0.3</v>
      </c>
      <c r="AK109" s="144" t="n">
        <v>0.1</v>
      </c>
      <c r="AM109" s="186" t="n">
        <v>35</v>
      </c>
      <c r="AN109" s="196" t="n">
        <v>0.4</v>
      </c>
      <c r="BE109" s="180" t="n">
        <v>39661</v>
      </c>
      <c r="BF109" s="198" t="n">
        <v>0.9</v>
      </c>
    </row>
    <row r="110" customFormat="false" ht="12.75" hidden="false" customHeight="false" outlineLevel="0" collapsed="false">
      <c r="A110" s="194" t="n">
        <v>38808</v>
      </c>
      <c r="B110" s="128" t="n">
        <v>26.5</v>
      </c>
      <c r="C110" s="195" t="n">
        <v>27</v>
      </c>
      <c r="D110" s="128" t="n">
        <v>27.5</v>
      </c>
      <c r="E110" s="190"/>
      <c r="F110" s="128" t="n">
        <v>17.4149990844727</v>
      </c>
      <c r="G110" s="128" t="n">
        <v>17.6649990844727</v>
      </c>
      <c r="H110" s="128" t="n">
        <v>17.9149990844727</v>
      </c>
      <c r="I110" s="186"/>
      <c r="J110" s="180" t="n">
        <v>39692</v>
      </c>
      <c r="K110" s="144" t="n">
        <v>27.4605</v>
      </c>
      <c r="L110" s="144" t="n">
        <v>28.5105</v>
      </c>
      <c r="M110" s="144" t="n">
        <v>29.5605</v>
      </c>
      <c r="O110" s="144" t="n">
        <v>19.0275</v>
      </c>
      <c r="P110" s="144" t="n">
        <v>22.3275</v>
      </c>
      <c r="Q110" s="144" t="n">
        <v>25.6275</v>
      </c>
      <c r="S110" s="144" t="n">
        <v>0</v>
      </c>
      <c r="T110" s="144" t="n">
        <v>0</v>
      </c>
      <c r="U110" s="144" t="n">
        <v>0</v>
      </c>
      <c r="W110" s="144" t="n">
        <v>0.0670644043776</v>
      </c>
      <c r="X110" s="144" t="n">
        <v>0.1341288087552</v>
      </c>
      <c r="Y110" s="144" t="n">
        <v>0.2011932131328</v>
      </c>
      <c r="AA110" s="144" t="n">
        <v>0.0025</v>
      </c>
      <c r="AB110" s="144" t="n">
        <v>0.005</v>
      </c>
      <c r="AC110" s="144" t="n">
        <v>0.0075</v>
      </c>
      <c r="AE110" s="144" t="n">
        <v>-0.4</v>
      </c>
      <c r="AF110" s="144" t="n">
        <v>1.75</v>
      </c>
      <c r="AG110" s="144" t="n">
        <v>0.5</v>
      </c>
      <c r="AI110" s="144" t="n">
        <v>-0.1</v>
      </c>
      <c r="AJ110" s="144" t="n">
        <v>0.3</v>
      </c>
      <c r="AK110" s="144" t="n">
        <v>0.1</v>
      </c>
      <c r="AM110" s="186" t="n">
        <v>35</v>
      </c>
      <c r="AN110" s="196" t="n">
        <v>0.4</v>
      </c>
      <c r="BE110" s="180" t="n">
        <v>39692</v>
      </c>
      <c r="BF110" s="198" t="n">
        <v>0.9</v>
      </c>
    </row>
    <row r="111" customFormat="false" ht="12.75" hidden="false" customHeight="false" outlineLevel="0" collapsed="false">
      <c r="A111" s="194" t="n">
        <v>38838</v>
      </c>
      <c r="B111" s="128" t="n">
        <v>30.52</v>
      </c>
      <c r="C111" s="195" t="n">
        <v>32.2</v>
      </c>
      <c r="D111" s="128" t="n">
        <v>33.88</v>
      </c>
      <c r="E111" s="190"/>
      <c r="F111" s="128" t="n">
        <v>16.2749998474121</v>
      </c>
      <c r="G111" s="128" t="n">
        <v>17.1149998474121</v>
      </c>
      <c r="H111" s="128" t="n">
        <v>17.9549998474121</v>
      </c>
      <c r="I111" s="186"/>
      <c r="J111" s="180" t="n">
        <v>39722</v>
      </c>
      <c r="K111" s="144" t="n">
        <v>19.0125</v>
      </c>
      <c r="L111" s="144" t="n">
        <v>19.95</v>
      </c>
      <c r="M111" s="144" t="n">
        <v>20.8875</v>
      </c>
      <c r="O111" s="144" t="n">
        <v>12.66</v>
      </c>
      <c r="P111" s="144" t="n">
        <v>15.96</v>
      </c>
      <c r="Q111" s="144" t="n">
        <v>19.26</v>
      </c>
      <c r="S111" s="144" t="n">
        <v>0</v>
      </c>
      <c r="T111" s="144" t="n">
        <v>0</v>
      </c>
      <c r="U111" s="144" t="n">
        <v>0</v>
      </c>
      <c r="W111" s="144" t="n">
        <v>0.04742411452416</v>
      </c>
      <c r="X111" s="144" t="n">
        <v>0.09484822904832</v>
      </c>
      <c r="Y111" s="144" t="n">
        <v>0.14227234357248</v>
      </c>
      <c r="AA111" s="144" t="n">
        <v>0.0025</v>
      </c>
      <c r="AB111" s="144" t="n">
        <v>0.005</v>
      </c>
      <c r="AC111" s="144" t="n">
        <v>0.0075</v>
      </c>
      <c r="AE111" s="144" t="n">
        <v>-0.25</v>
      </c>
      <c r="AF111" s="144" t="n">
        <v>1.5</v>
      </c>
      <c r="AG111" s="144" t="n">
        <v>0.25</v>
      </c>
      <c r="AI111" s="144" t="n">
        <v>-0.1</v>
      </c>
      <c r="AJ111" s="144" t="n">
        <v>0.3</v>
      </c>
      <c r="AK111" s="144" t="n">
        <v>0.1</v>
      </c>
      <c r="AM111" s="186" t="n">
        <v>35</v>
      </c>
      <c r="AN111" s="196" t="n">
        <v>0.4</v>
      </c>
      <c r="BE111" s="180" t="n">
        <v>39722</v>
      </c>
      <c r="BF111" s="198" t="n">
        <v>0.9</v>
      </c>
    </row>
    <row r="112" customFormat="false" ht="12.75" hidden="false" customHeight="false" outlineLevel="0" collapsed="false">
      <c r="A112" s="194" t="n">
        <v>38869</v>
      </c>
      <c r="B112" s="128" t="n">
        <v>51.66</v>
      </c>
      <c r="C112" s="195" t="n">
        <v>56.5</v>
      </c>
      <c r="D112" s="128" t="n">
        <v>61.34</v>
      </c>
      <c r="E112" s="190"/>
      <c r="F112" s="128" t="n">
        <v>14.7550012207031</v>
      </c>
      <c r="G112" s="128" t="n">
        <v>17.1750012207031</v>
      </c>
      <c r="H112" s="128" t="n">
        <v>19.5950012207031</v>
      </c>
      <c r="I112" s="186"/>
      <c r="J112" s="180" t="n">
        <v>39753</v>
      </c>
      <c r="K112" s="144" t="n">
        <v>19.2</v>
      </c>
      <c r="L112" s="144" t="n">
        <v>20.1375</v>
      </c>
      <c r="M112" s="144" t="n">
        <v>21.075</v>
      </c>
      <c r="O112" s="144" t="n">
        <v>12.81</v>
      </c>
      <c r="P112" s="144" t="n">
        <v>16.11</v>
      </c>
      <c r="Q112" s="144" t="n">
        <v>19.41</v>
      </c>
      <c r="S112" s="144" t="n">
        <v>0</v>
      </c>
      <c r="T112" s="144" t="n">
        <v>0</v>
      </c>
      <c r="U112" s="144" t="n">
        <v>0</v>
      </c>
      <c r="W112" s="144" t="n">
        <v>0.04742411452416</v>
      </c>
      <c r="X112" s="144" t="n">
        <v>0.09484822904832</v>
      </c>
      <c r="Y112" s="144" t="n">
        <v>0.14227234357248</v>
      </c>
      <c r="AA112" s="144" t="n">
        <v>0.0025</v>
      </c>
      <c r="AB112" s="144" t="n">
        <v>0.005</v>
      </c>
      <c r="AC112" s="144" t="n">
        <v>0.0075</v>
      </c>
      <c r="AE112" s="144" t="n">
        <v>-0.25</v>
      </c>
      <c r="AF112" s="144" t="n">
        <v>1.5</v>
      </c>
      <c r="AG112" s="144" t="n">
        <v>0.25</v>
      </c>
      <c r="AI112" s="144" t="n">
        <v>-0.1</v>
      </c>
      <c r="AJ112" s="144" t="n">
        <v>0.3</v>
      </c>
      <c r="AK112" s="144" t="n">
        <v>0.1</v>
      </c>
      <c r="AM112" s="186" t="n">
        <v>36</v>
      </c>
      <c r="AN112" s="196" t="n">
        <v>0.4</v>
      </c>
      <c r="BE112" s="180" t="n">
        <v>39753</v>
      </c>
      <c r="BF112" s="198" t="n">
        <v>0.9</v>
      </c>
    </row>
    <row r="113" customFormat="false" ht="12.75" hidden="false" customHeight="false" outlineLevel="0" collapsed="false">
      <c r="A113" s="194" t="n">
        <v>38899</v>
      </c>
      <c r="B113" s="128" t="n">
        <v>90.85</v>
      </c>
      <c r="C113" s="195" t="n">
        <v>94.85</v>
      </c>
      <c r="D113" s="128" t="n">
        <v>98.85</v>
      </c>
      <c r="E113" s="190"/>
      <c r="F113" s="128" t="n">
        <v>14.8649998474121</v>
      </c>
      <c r="G113" s="128" t="n">
        <v>16.8649998474121</v>
      </c>
      <c r="H113" s="128" t="n">
        <v>18.8649998474121</v>
      </c>
      <c r="I113" s="186"/>
      <c r="J113" s="180" t="n">
        <v>39783</v>
      </c>
      <c r="K113" s="144" t="n">
        <v>21.064</v>
      </c>
      <c r="L113" s="144" t="n">
        <v>22.0015</v>
      </c>
      <c r="M113" s="144" t="n">
        <v>22.939</v>
      </c>
      <c r="O113" s="144" t="n">
        <v>13.41</v>
      </c>
      <c r="P113" s="144" t="n">
        <v>16.71</v>
      </c>
      <c r="Q113" s="144" t="n">
        <v>20.01</v>
      </c>
      <c r="S113" s="144" t="n">
        <v>0</v>
      </c>
      <c r="T113" s="144" t="n">
        <v>0</v>
      </c>
      <c r="U113" s="144" t="n">
        <v>0</v>
      </c>
      <c r="W113" s="144" t="n">
        <v>0.04742411452416</v>
      </c>
      <c r="X113" s="144" t="n">
        <v>0.09484822904832</v>
      </c>
      <c r="Y113" s="144" t="n">
        <v>0.14227234357248</v>
      </c>
      <c r="AA113" s="144" t="n">
        <v>0.0025</v>
      </c>
      <c r="AB113" s="144" t="n">
        <v>0.005</v>
      </c>
      <c r="AC113" s="144" t="n">
        <v>0.0075</v>
      </c>
      <c r="AE113" s="144" t="n">
        <v>-0.25</v>
      </c>
      <c r="AF113" s="144" t="n">
        <v>1.5</v>
      </c>
      <c r="AG113" s="144" t="n">
        <v>0.25</v>
      </c>
      <c r="AI113" s="144" t="n">
        <v>-0.1</v>
      </c>
      <c r="AJ113" s="144" t="n">
        <v>0.3</v>
      </c>
      <c r="AK113" s="144" t="n">
        <v>0.1</v>
      </c>
      <c r="AM113" s="186" t="n">
        <v>36</v>
      </c>
      <c r="AN113" s="196" t="n">
        <v>0.4</v>
      </c>
      <c r="BE113" s="180" t="n">
        <v>39783</v>
      </c>
      <c r="BF113" s="198" t="n">
        <v>0.9</v>
      </c>
    </row>
    <row r="114" customFormat="false" ht="12.75" hidden="false" customHeight="false" outlineLevel="0" collapsed="false">
      <c r="A114" s="194" t="n">
        <v>38930</v>
      </c>
      <c r="B114" s="128" t="n">
        <v>78.35</v>
      </c>
      <c r="C114" s="195" t="n">
        <v>82.35</v>
      </c>
      <c r="D114" s="128" t="n">
        <v>86.35</v>
      </c>
      <c r="E114" s="190"/>
      <c r="F114" s="128" t="n">
        <v>14.9149990844727</v>
      </c>
      <c r="G114" s="128" t="n">
        <v>16.9149990844727</v>
      </c>
      <c r="H114" s="128" t="n">
        <v>18.9149990844727</v>
      </c>
      <c r="I114" s="186"/>
      <c r="J114" s="180" t="n">
        <v>39814</v>
      </c>
      <c r="K114" s="144" t="n">
        <v>29.574</v>
      </c>
      <c r="L114" s="144" t="n">
        <v>30.624</v>
      </c>
      <c r="M114" s="144" t="n">
        <v>31.674</v>
      </c>
      <c r="O114" s="144" t="n">
        <v>20.016</v>
      </c>
      <c r="P114" s="144" t="n">
        <v>23.316</v>
      </c>
      <c r="Q114" s="144" t="n">
        <v>26.616</v>
      </c>
      <c r="S114" s="144" t="n">
        <v>0</v>
      </c>
      <c r="T114" s="144" t="n">
        <v>0</v>
      </c>
      <c r="U114" s="144" t="n">
        <v>0</v>
      </c>
      <c r="W114" s="144" t="n">
        <v>0.0728434399091097</v>
      </c>
      <c r="X114" s="144" t="n">
        <v>0.145686879818219</v>
      </c>
      <c r="Y114" s="144" t="n">
        <v>0.218530319727329</v>
      </c>
      <c r="AA114" s="144" t="n">
        <v>0.0025</v>
      </c>
      <c r="AB114" s="144" t="n">
        <v>0.005</v>
      </c>
      <c r="AC114" s="144" t="n">
        <v>0.0075</v>
      </c>
      <c r="AE114" s="144" t="n">
        <v>-0.4</v>
      </c>
      <c r="AF114" s="144" t="n">
        <v>1.75</v>
      </c>
      <c r="AG114" s="144" t="n">
        <v>0.5</v>
      </c>
      <c r="AI114" s="144" t="n">
        <v>-0.1</v>
      </c>
      <c r="AJ114" s="144" t="n">
        <v>0.3</v>
      </c>
      <c r="AK114" s="144" t="n">
        <v>0.1</v>
      </c>
      <c r="AM114" s="186" t="n">
        <v>36</v>
      </c>
      <c r="AN114" s="196" t="n">
        <v>0.4</v>
      </c>
      <c r="BE114" s="180" t="n">
        <v>39814</v>
      </c>
      <c r="BF114" s="198" t="n">
        <v>0.9</v>
      </c>
    </row>
    <row r="115" customFormat="false" ht="12.75" hidden="false" customHeight="false" outlineLevel="0" collapsed="false">
      <c r="A115" s="194" t="n">
        <v>38961</v>
      </c>
      <c r="B115" s="128" t="n">
        <v>32.65</v>
      </c>
      <c r="C115" s="195" t="n">
        <v>33.85</v>
      </c>
      <c r="D115" s="128" t="n">
        <v>35.05</v>
      </c>
      <c r="E115" s="190"/>
      <c r="F115" s="128" t="n">
        <v>16.3149990844727</v>
      </c>
      <c r="G115" s="128" t="n">
        <v>16.9149990844727</v>
      </c>
      <c r="H115" s="128" t="n">
        <v>17.5149990844727</v>
      </c>
      <c r="I115" s="186"/>
      <c r="J115" s="180" t="n">
        <v>39845</v>
      </c>
      <c r="K115" s="144" t="n">
        <v>28.53</v>
      </c>
      <c r="L115" s="144" t="n">
        <v>29.58</v>
      </c>
      <c r="M115" s="144" t="n">
        <v>30.63</v>
      </c>
      <c r="O115" s="144" t="n">
        <v>22.104</v>
      </c>
      <c r="P115" s="144" t="n">
        <v>25.404</v>
      </c>
      <c r="Q115" s="144" t="n">
        <v>28.704</v>
      </c>
      <c r="S115" s="144" t="n">
        <v>0</v>
      </c>
      <c r="T115" s="144" t="n">
        <v>0</v>
      </c>
      <c r="U115" s="144" t="n">
        <v>0</v>
      </c>
      <c r="W115" s="144" t="n">
        <v>0.0728434399091097</v>
      </c>
      <c r="X115" s="144" t="n">
        <v>0.145686879818219</v>
      </c>
      <c r="Y115" s="144" t="n">
        <v>0.218530319727329</v>
      </c>
      <c r="AA115" s="144" t="n">
        <v>0.0025</v>
      </c>
      <c r="AB115" s="144" t="n">
        <v>0.005</v>
      </c>
      <c r="AC115" s="144" t="n">
        <v>0.0075</v>
      </c>
      <c r="AE115" s="144" t="n">
        <v>-0.4</v>
      </c>
      <c r="AF115" s="144" t="n">
        <v>1.75</v>
      </c>
      <c r="AG115" s="144" t="n">
        <v>0.5</v>
      </c>
      <c r="AI115" s="144" t="n">
        <v>-0.1</v>
      </c>
      <c r="AJ115" s="144" t="n">
        <v>0.3</v>
      </c>
      <c r="AK115" s="144" t="n">
        <v>0.1</v>
      </c>
      <c r="AM115" s="186" t="n">
        <v>37</v>
      </c>
      <c r="AN115" s="196" t="n">
        <v>0.4</v>
      </c>
      <c r="BE115" s="180" t="n">
        <v>39845</v>
      </c>
      <c r="BF115" s="198" t="n">
        <v>0.9</v>
      </c>
    </row>
    <row r="116" customFormat="false" ht="12.75" hidden="false" customHeight="false" outlineLevel="0" collapsed="false">
      <c r="A116" s="194" t="n">
        <v>38991</v>
      </c>
      <c r="B116" s="128" t="n">
        <v>25.05</v>
      </c>
      <c r="C116" s="195" t="n">
        <v>26.1</v>
      </c>
      <c r="D116" s="128" t="n">
        <v>27.15</v>
      </c>
      <c r="E116" s="190"/>
      <c r="F116" s="128" t="n">
        <v>16.0899998474121</v>
      </c>
      <c r="G116" s="128" t="n">
        <v>16.6149998474121</v>
      </c>
      <c r="H116" s="128" t="n">
        <v>17.1399998474121</v>
      </c>
      <c r="I116" s="186"/>
      <c r="J116" s="180" t="n">
        <v>39873</v>
      </c>
      <c r="K116" s="144" t="n">
        <v>22.37125</v>
      </c>
      <c r="L116" s="144" t="n">
        <v>22.97125</v>
      </c>
      <c r="M116" s="144" t="n">
        <v>23.57125</v>
      </c>
      <c r="O116" s="144" t="n">
        <v>14.80675</v>
      </c>
      <c r="P116" s="144" t="n">
        <v>18.10675</v>
      </c>
      <c r="Q116" s="144" t="n">
        <v>21.40675</v>
      </c>
      <c r="S116" s="144" t="n">
        <v>0</v>
      </c>
      <c r="T116" s="144" t="n">
        <v>0</v>
      </c>
      <c r="U116" s="144" t="n">
        <v>0</v>
      </c>
      <c r="W116" s="144" t="n">
        <v>0.0607028665909248</v>
      </c>
      <c r="X116" s="144" t="n">
        <v>0.12140573318185</v>
      </c>
      <c r="Y116" s="144" t="n">
        <v>0.182108599772774</v>
      </c>
      <c r="AA116" s="144" t="n">
        <v>0.0025</v>
      </c>
      <c r="AB116" s="144" t="n">
        <v>0.005</v>
      </c>
      <c r="AC116" s="144" t="n">
        <v>0.0075</v>
      </c>
      <c r="AE116" s="144" t="n">
        <v>-0.25</v>
      </c>
      <c r="AF116" s="144" t="n">
        <v>1.1</v>
      </c>
      <c r="AG116" s="144" t="n">
        <v>0.25</v>
      </c>
      <c r="AI116" s="144" t="n">
        <v>-0.1</v>
      </c>
      <c r="AJ116" s="144" t="n">
        <v>0.3</v>
      </c>
      <c r="AK116" s="144" t="n">
        <v>0.1</v>
      </c>
      <c r="AM116" s="186" t="n">
        <v>37</v>
      </c>
      <c r="AN116" s="196" t="n">
        <v>0.4</v>
      </c>
      <c r="BE116" s="180" t="n">
        <v>39873</v>
      </c>
      <c r="BF116" s="198" t="n">
        <v>0.9</v>
      </c>
    </row>
    <row r="117" customFormat="false" ht="12.75" hidden="false" customHeight="false" outlineLevel="0" collapsed="false">
      <c r="A117" s="194" t="n">
        <v>39022</v>
      </c>
      <c r="B117" s="128" t="n">
        <v>25.3</v>
      </c>
      <c r="C117" s="195" t="n">
        <v>26.35</v>
      </c>
      <c r="D117" s="128" t="n">
        <v>27.4</v>
      </c>
      <c r="E117" s="190"/>
      <c r="F117" s="128" t="n">
        <v>14.3399998474121</v>
      </c>
      <c r="G117" s="128" t="n">
        <v>14.8649998474121</v>
      </c>
      <c r="H117" s="128" t="n">
        <v>15.3899998474121</v>
      </c>
      <c r="I117" s="186"/>
      <c r="J117" s="180" t="n">
        <v>39904</v>
      </c>
      <c r="K117" s="144" t="n">
        <v>23.3775</v>
      </c>
      <c r="L117" s="144" t="n">
        <v>23.865</v>
      </c>
      <c r="M117" s="144" t="n">
        <v>24.3525</v>
      </c>
      <c r="O117" s="144" t="n">
        <v>19.455</v>
      </c>
      <c r="P117" s="144" t="n">
        <v>22.755</v>
      </c>
      <c r="Q117" s="144" t="n">
        <v>26.055</v>
      </c>
      <c r="S117" s="144" t="n">
        <v>0</v>
      </c>
      <c r="T117" s="144" t="n">
        <v>0</v>
      </c>
      <c r="U117" s="144" t="n">
        <v>0</v>
      </c>
      <c r="W117" s="144" t="n">
        <v>0.0576677232613786</v>
      </c>
      <c r="X117" s="144" t="n">
        <v>0.115335446522757</v>
      </c>
      <c r="Y117" s="144" t="n">
        <v>0.173003169784136</v>
      </c>
      <c r="AA117" s="144" t="n">
        <v>0.0025</v>
      </c>
      <c r="AB117" s="144" t="n">
        <v>0.005</v>
      </c>
      <c r="AC117" s="144" t="n">
        <v>0.0075</v>
      </c>
      <c r="AE117" s="144" t="n">
        <v>-0.25</v>
      </c>
      <c r="AF117" s="144" t="n">
        <v>1.2</v>
      </c>
      <c r="AG117" s="144" t="n">
        <v>0.25</v>
      </c>
      <c r="AI117" s="144" t="n">
        <v>-0.1</v>
      </c>
      <c r="AJ117" s="144" t="n">
        <v>0.3</v>
      </c>
      <c r="AK117" s="144" t="n">
        <v>0.1</v>
      </c>
      <c r="AM117" s="186" t="n">
        <v>37</v>
      </c>
      <c r="AN117" s="196" t="n">
        <v>0.4</v>
      </c>
      <c r="BE117" s="180" t="n">
        <v>39904</v>
      </c>
      <c r="BF117" s="198" t="n">
        <v>0.9</v>
      </c>
    </row>
    <row r="118" customFormat="false" ht="12.75" hidden="false" customHeight="false" outlineLevel="0" collapsed="false">
      <c r="A118" s="194" t="n">
        <v>39052</v>
      </c>
      <c r="B118" s="128" t="n">
        <v>26.3</v>
      </c>
      <c r="C118" s="195" t="n">
        <v>27.35</v>
      </c>
      <c r="D118" s="128" t="n">
        <v>28.4</v>
      </c>
      <c r="E118" s="190"/>
      <c r="F118" s="128" t="n">
        <v>15.1900002288818</v>
      </c>
      <c r="G118" s="128" t="n">
        <v>15.7150002288818</v>
      </c>
      <c r="H118" s="128" t="n">
        <v>16.2400002288818</v>
      </c>
      <c r="I118" s="186"/>
      <c r="J118" s="180" t="n">
        <v>39934</v>
      </c>
      <c r="K118" s="144" t="n">
        <v>24.1755</v>
      </c>
      <c r="L118" s="144" t="n">
        <v>25.863</v>
      </c>
      <c r="M118" s="144" t="n">
        <v>27.5505</v>
      </c>
      <c r="O118" s="144" t="n">
        <v>21.864</v>
      </c>
      <c r="P118" s="144" t="n">
        <v>25.164</v>
      </c>
      <c r="Q118" s="144" t="n">
        <v>28.464</v>
      </c>
      <c r="S118" s="144" t="n">
        <v>0</v>
      </c>
      <c r="T118" s="144" t="n">
        <v>0</v>
      </c>
      <c r="U118" s="144" t="n">
        <v>0</v>
      </c>
      <c r="W118" s="144" t="n">
        <v>0.063738009920471</v>
      </c>
      <c r="X118" s="144" t="n">
        <v>0.127476019840942</v>
      </c>
      <c r="Y118" s="144" t="n">
        <v>0.191214029761413</v>
      </c>
      <c r="AA118" s="144" t="n">
        <v>0.0025</v>
      </c>
      <c r="AB118" s="144" t="n">
        <v>0.005</v>
      </c>
      <c r="AC118" s="144" t="n">
        <v>0.0075</v>
      </c>
      <c r="AE118" s="144" t="n">
        <v>-0.25</v>
      </c>
      <c r="AF118" s="144" t="n">
        <v>2</v>
      </c>
      <c r="AG118" s="144" t="n">
        <v>0.25</v>
      </c>
      <c r="AI118" s="144" t="n">
        <v>-0.1</v>
      </c>
      <c r="AJ118" s="144" t="n">
        <v>0.3</v>
      </c>
      <c r="AK118" s="144" t="n">
        <v>0.1</v>
      </c>
      <c r="AM118" s="186" t="n">
        <v>38</v>
      </c>
      <c r="AN118" s="196" t="n">
        <v>0.4</v>
      </c>
      <c r="BE118" s="180" t="n">
        <v>39934</v>
      </c>
      <c r="BF118" s="198" t="n">
        <v>0.9</v>
      </c>
    </row>
    <row r="119" customFormat="false" ht="12.75" hidden="false" customHeight="false" outlineLevel="0" collapsed="false">
      <c r="A119" s="194" t="n">
        <v>39083</v>
      </c>
      <c r="B119" s="128" t="n">
        <v>33.1</v>
      </c>
      <c r="C119" s="195" t="n">
        <v>34.3</v>
      </c>
      <c r="D119" s="128" t="n">
        <v>35.5</v>
      </c>
      <c r="E119" s="190"/>
      <c r="F119" s="128" t="n">
        <v>19.6649975585937</v>
      </c>
      <c r="G119" s="128" t="n">
        <v>20.2649975585938</v>
      </c>
      <c r="H119" s="128" t="n">
        <v>20.8649975585938</v>
      </c>
      <c r="I119" s="186"/>
      <c r="J119" s="180" t="n">
        <v>39965</v>
      </c>
      <c r="K119" s="144" t="n">
        <v>49.895</v>
      </c>
      <c r="L119" s="144" t="n">
        <v>54.74</v>
      </c>
      <c r="M119" s="144" t="n">
        <v>59.585</v>
      </c>
      <c r="O119" s="144" t="n">
        <v>40.135</v>
      </c>
      <c r="P119" s="144" t="n">
        <v>43.435</v>
      </c>
      <c r="Q119" s="144" t="n">
        <v>46.735</v>
      </c>
      <c r="S119" s="144" t="n">
        <v>0</v>
      </c>
      <c r="T119" s="144" t="n">
        <v>0</v>
      </c>
      <c r="U119" s="144" t="n">
        <v>0</v>
      </c>
      <c r="W119" s="144" t="n">
        <v>0.0819488698977485</v>
      </c>
      <c r="X119" s="144" t="n">
        <v>0.163897739795497</v>
      </c>
      <c r="Y119" s="144" t="n">
        <v>0.245846609693245</v>
      </c>
      <c r="AA119" s="144" t="n">
        <v>0.0025</v>
      </c>
      <c r="AB119" s="144" t="n">
        <v>0.005</v>
      </c>
      <c r="AC119" s="144" t="n">
        <v>0.0075</v>
      </c>
      <c r="AE119" s="144" t="n">
        <v>-0.75</v>
      </c>
      <c r="AF119" s="144" t="n">
        <v>2.25</v>
      </c>
      <c r="AG119" s="144" t="n">
        <v>0.75</v>
      </c>
      <c r="AI119" s="144" t="n">
        <v>-0.1</v>
      </c>
      <c r="AJ119" s="144" t="n">
        <v>0.3</v>
      </c>
      <c r="AK119" s="144" t="n">
        <v>0.1</v>
      </c>
      <c r="AM119" s="186" t="n">
        <v>38</v>
      </c>
      <c r="AN119" s="196" t="n">
        <v>0.4</v>
      </c>
      <c r="BE119" s="180" t="n">
        <v>39965</v>
      </c>
      <c r="BF119" s="198" t="n">
        <v>0.9</v>
      </c>
    </row>
    <row r="120" customFormat="false" ht="12.75" hidden="false" customHeight="false" outlineLevel="0" collapsed="false">
      <c r="A120" s="194" t="n">
        <v>39114</v>
      </c>
      <c r="B120" s="128" t="n">
        <v>33.1</v>
      </c>
      <c r="C120" s="195" t="n">
        <v>34.3</v>
      </c>
      <c r="D120" s="128" t="n">
        <v>35.5</v>
      </c>
      <c r="E120" s="190"/>
      <c r="F120" s="128" t="n">
        <v>19.814997177124</v>
      </c>
      <c r="G120" s="128" t="n">
        <v>20.414997177124</v>
      </c>
      <c r="H120" s="128" t="n">
        <v>21.014997177124</v>
      </c>
      <c r="I120" s="186"/>
      <c r="J120" s="180" t="n">
        <v>39995</v>
      </c>
      <c r="K120" s="144" t="n">
        <v>84.998</v>
      </c>
      <c r="L120" s="144" t="n">
        <v>88.748</v>
      </c>
      <c r="M120" s="144" t="n">
        <v>92.498</v>
      </c>
      <c r="O120" s="144" t="n">
        <v>63.261</v>
      </c>
      <c r="P120" s="144" t="n">
        <v>66.561</v>
      </c>
      <c r="Q120" s="144" t="n">
        <v>69.861</v>
      </c>
      <c r="S120" s="144" t="n">
        <v>0</v>
      </c>
      <c r="T120" s="144" t="n">
        <v>0</v>
      </c>
      <c r="U120" s="144" t="n">
        <v>0</v>
      </c>
      <c r="W120" s="144" t="n">
        <v>0.100159729875026</v>
      </c>
      <c r="X120" s="144" t="n">
        <v>0.200319459750052</v>
      </c>
      <c r="Y120" s="144" t="n">
        <v>0.300479189625078</v>
      </c>
      <c r="AA120" s="144" t="n">
        <v>0.0025</v>
      </c>
      <c r="AB120" s="144" t="n">
        <v>0.005</v>
      </c>
      <c r="AC120" s="144" t="n">
        <v>0.0075</v>
      </c>
      <c r="AE120" s="144" t="n">
        <v>-1</v>
      </c>
      <c r="AF120" s="144" t="n">
        <v>3</v>
      </c>
      <c r="AG120" s="144" t="n">
        <v>1</v>
      </c>
      <c r="AI120" s="144" t="n">
        <v>-0.1</v>
      </c>
      <c r="AJ120" s="144" t="n">
        <v>0.3</v>
      </c>
      <c r="AK120" s="144" t="n">
        <v>0.1</v>
      </c>
      <c r="AM120" s="186" t="n">
        <v>38</v>
      </c>
      <c r="AN120" s="196" t="n">
        <v>0.4</v>
      </c>
      <c r="BE120" s="180" t="n">
        <v>39995</v>
      </c>
      <c r="BF120" s="198" t="n">
        <v>0.9</v>
      </c>
    </row>
    <row r="121" customFormat="false" ht="12.75" hidden="false" customHeight="false" outlineLevel="0" collapsed="false">
      <c r="A121" s="194" t="n">
        <v>39142</v>
      </c>
      <c r="B121" s="128" t="n">
        <v>25.825</v>
      </c>
      <c r="C121" s="195" t="n">
        <v>26.525</v>
      </c>
      <c r="D121" s="128" t="n">
        <v>27.225</v>
      </c>
      <c r="E121" s="190"/>
      <c r="F121" s="128" t="n">
        <v>17.3149990844727</v>
      </c>
      <c r="G121" s="128" t="n">
        <v>17.6649990844727</v>
      </c>
      <c r="H121" s="128" t="n">
        <v>18.0149990844727</v>
      </c>
      <c r="I121" s="186"/>
      <c r="J121" s="180" t="n">
        <v>40026</v>
      </c>
      <c r="K121" s="144" t="n">
        <v>77.532</v>
      </c>
      <c r="L121" s="144" t="n">
        <v>81.282</v>
      </c>
      <c r="M121" s="144" t="n">
        <v>85.032</v>
      </c>
      <c r="O121" s="144" t="n">
        <v>56.778</v>
      </c>
      <c r="P121" s="144" t="n">
        <v>60.078</v>
      </c>
      <c r="Q121" s="144" t="n">
        <v>63.378</v>
      </c>
      <c r="S121" s="144" t="n">
        <v>0</v>
      </c>
      <c r="T121" s="144" t="n">
        <v>0</v>
      </c>
      <c r="U121" s="144" t="n">
        <v>0</v>
      </c>
      <c r="W121" s="144" t="n">
        <v>0.100159729875026</v>
      </c>
      <c r="X121" s="144" t="n">
        <v>0.200319459750052</v>
      </c>
      <c r="Y121" s="144" t="n">
        <v>0.300479189625078</v>
      </c>
      <c r="AA121" s="144" t="n">
        <v>0.0025</v>
      </c>
      <c r="AB121" s="144" t="n">
        <v>0.005</v>
      </c>
      <c r="AC121" s="144" t="n">
        <v>0.0075</v>
      </c>
      <c r="AE121" s="144" t="n">
        <v>-1</v>
      </c>
      <c r="AF121" s="144" t="n">
        <v>3</v>
      </c>
      <c r="AG121" s="144" t="n">
        <v>1</v>
      </c>
      <c r="AI121" s="144" t="n">
        <v>-0.1</v>
      </c>
      <c r="AJ121" s="144" t="n">
        <v>0.3</v>
      </c>
      <c r="AK121" s="144" t="n">
        <v>0.1</v>
      </c>
      <c r="AM121" s="186" t="n">
        <v>39</v>
      </c>
      <c r="AN121" s="196" t="n">
        <v>0.4</v>
      </c>
      <c r="BE121" s="180" t="n">
        <v>40026</v>
      </c>
      <c r="BF121" s="198" t="n">
        <v>0.9</v>
      </c>
    </row>
    <row r="122" customFormat="false" ht="12.75" hidden="false" customHeight="false" outlineLevel="0" collapsed="false">
      <c r="A122" s="194" t="n">
        <v>39173</v>
      </c>
      <c r="B122" s="128" t="n">
        <v>26.7</v>
      </c>
      <c r="C122" s="195" t="n">
        <v>27.25</v>
      </c>
      <c r="D122" s="128" t="n">
        <v>27.8</v>
      </c>
      <c r="E122" s="190"/>
      <c r="F122" s="128" t="n">
        <v>17.6399990844727</v>
      </c>
      <c r="G122" s="128" t="n">
        <v>17.9149990844727</v>
      </c>
      <c r="H122" s="128" t="n">
        <v>18.1899990844727</v>
      </c>
      <c r="I122" s="186"/>
      <c r="J122" s="180" t="n">
        <v>40057</v>
      </c>
      <c r="K122" s="144" t="n">
        <v>27.593</v>
      </c>
      <c r="L122" s="144" t="n">
        <v>28.718</v>
      </c>
      <c r="M122" s="144" t="n">
        <v>29.843</v>
      </c>
      <c r="O122" s="144" t="n">
        <v>19.19</v>
      </c>
      <c r="P122" s="144" t="n">
        <v>22.49</v>
      </c>
      <c r="Q122" s="144" t="n">
        <v>25.79</v>
      </c>
      <c r="S122" s="144" t="n">
        <v>0</v>
      </c>
      <c r="T122" s="144" t="n">
        <v>0</v>
      </c>
      <c r="U122" s="144" t="n">
        <v>0</v>
      </c>
      <c r="W122" s="144" t="n">
        <v>0.064381828202496</v>
      </c>
      <c r="X122" s="144" t="n">
        <v>0.128763656404992</v>
      </c>
      <c r="Y122" s="144" t="n">
        <v>0.193145484607488</v>
      </c>
      <c r="AA122" s="144" t="n">
        <v>0.0025</v>
      </c>
      <c r="AB122" s="144" t="n">
        <v>0.005</v>
      </c>
      <c r="AC122" s="144" t="n">
        <v>0.0075</v>
      </c>
      <c r="AE122" s="144" t="n">
        <v>-0.4</v>
      </c>
      <c r="AF122" s="144" t="n">
        <v>1.75</v>
      </c>
      <c r="AG122" s="144" t="n">
        <v>0.5</v>
      </c>
      <c r="AI122" s="144" t="n">
        <v>-0.1</v>
      </c>
      <c r="AJ122" s="144" t="n">
        <v>0.3</v>
      </c>
      <c r="AK122" s="144" t="n">
        <v>0.1</v>
      </c>
      <c r="AM122" s="186" t="n">
        <v>39</v>
      </c>
      <c r="AN122" s="196" t="n">
        <v>0.4</v>
      </c>
      <c r="BE122" s="180" t="n">
        <v>40057</v>
      </c>
      <c r="BF122" s="198" t="n">
        <v>0.9</v>
      </c>
    </row>
    <row r="123" customFormat="false" ht="12.75" hidden="false" customHeight="false" outlineLevel="0" collapsed="false">
      <c r="A123" s="194" t="n">
        <v>39203</v>
      </c>
      <c r="B123" s="128" t="n">
        <v>31.1</v>
      </c>
      <c r="C123" s="195" t="n">
        <v>32.95</v>
      </c>
      <c r="D123" s="128" t="n">
        <v>34.8</v>
      </c>
      <c r="E123" s="190"/>
      <c r="F123" s="128" t="n">
        <v>16.4399998474121</v>
      </c>
      <c r="G123" s="128" t="n">
        <v>17.3649998474121</v>
      </c>
      <c r="H123" s="128" t="n">
        <v>18.2899998474121</v>
      </c>
      <c r="I123" s="186"/>
      <c r="J123" s="180" t="n">
        <v>40087</v>
      </c>
      <c r="K123" s="144" t="n">
        <v>19.125</v>
      </c>
      <c r="L123" s="144" t="n">
        <v>20.1375</v>
      </c>
      <c r="M123" s="144" t="n">
        <v>21.15</v>
      </c>
      <c r="O123" s="144" t="n">
        <v>12.81</v>
      </c>
      <c r="P123" s="144" t="n">
        <v>16.11</v>
      </c>
      <c r="Q123" s="144" t="n">
        <v>19.41</v>
      </c>
      <c r="S123" s="144" t="n">
        <v>0</v>
      </c>
      <c r="T123" s="144" t="n">
        <v>0</v>
      </c>
      <c r="U123" s="144" t="n">
        <v>0</v>
      </c>
      <c r="W123" s="144" t="n">
        <v>0.0455271499431936</v>
      </c>
      <c r="X123" s="144" t="n">
        <v>0.0910542998863872</v>
      </c>
      <c r="Y123" s="144" t="n">
        <v>0.136581449829581</v>
      </c>
      <c r="AA123" s="144" t="n">
        <v>0.0025</v>
      </c>
      <c r="AB123" s="144" t="n">
        <v>0.005</v>
      </c>
      <c r="AC123" s="144" t="n">
        <v>0.0075</v>
      </c>
      <c r="AE123" s="144" t="n">
        <v>-0.25</v>
      </c>
      <c r="AF123" s="144" t="n">
        <v>1.5</v>
      </c>
      <c r="AG123" s="144" t="n">
        <v>0.25</v>
      </c>
      <c r="AI123" s="144" t="n">
        <v>-0.1</v>
      </c>
      <c r="AJ123" s="144" t="n">
        <v>0.3</v>
      </c>
      <c r="AK123" s="144" t="n">
        <v>0.1</v>
      </c>
      <c r="AM123" s="186" t="n">
        <v>39</v>
      </c>
      <c r="AN123" s="196" t="n">
        <v>0.4</v>
      </c>
      <c r="BE123" s="180" t="n">
        <v>40087</v>
      </c>
      <c r="BF123" s="198" t="n">
        <v>0.9</v>
      </c>
    </row>
    <row r="124" customFormat="false" ht="12.75" hidden="false" customHeight="false" outlineLevel="0" collapsed="false">
      <c r="A124" s="194" t="n">
        <v>39234</v>
      </c>
      <c r="B124" s="128" t="n">
        <v>52.17</v>
      </c>
      <c r="C124" s="195" t="n">
        <v>57.5</v>
      </c>
      <c r="D124" s="128" t="n">
        <v>62.83</v>
      </c>
      <c r="E124" s="190"/>
      <c r="F124" s="128" t="n">
        <v>14.7600012207031</v>
      </c>
      <c r="G124" s="128" t="n">
        <v>17.4250012207031</v>
      </c>
      <c r="H124" s="128" t="n">
        <v>20.0900012207031</v>
      </c>
      <c r="I124" s="186"/>
      <c r="J124" s="180" t="n">
        <v>40118</v>
      </c>
      <c r="K124" s="144" t="n">
        <v>19.3125</v>
      </c>
      <c r="L124" s="144" t="n">
        <v>20.325</v>
      </c>
      <c r="M124" s="144" t="n">
        <v>21.3375</v>
      </c>
      <c r="O124" s="144" t="n">
        <v>12.96</v>
      </c>
      <c r="P124" s="144" t="n">
        <v>16.26</v>
      </c>
      <c r="Q124" s="144" t="n">
        <v>19.56</v>
      </c>
      <c r="S124" s="144" t="n">
        <v>0</v>
      </c>
      <c r="T124" s="144" t="n">
        <v>0</v>
      </c>
      <c r="U124" s="144" t="n">
        <v>0</v>
      </c>
      <c r="W124" s="144" t="n">
        <v>0.0455271499431936</v>
      </c>
      <c r="X124" s="144" t="n">
        <v>0.0910542998863872</v>
      </c>
      <c r="Y124" s="144" t="n">
        <v>0.136581449829581</v>
      </c>
      <c r="AA124" s="144" t="n">
        <v>0.0025</v>
      </c>
      <c r="AB124" s="144" t="n">
        <v>0.005</v>
      </c>
      <c r="AC124" s="144" t="n">
        <v>0.0075</v>
      </c>
      <c r="AE124" s="144" t="n">
        <v>-0.25</v>
      </c>
      <c r="AF124" s="144" t="n">
        <v>1.5</v>
      </c>
      <c r="AG124" s="144" t="n">
        <v>0.25</v>
      </c>
      <c r="AI124" s="144" t="n">
        <v>-0.1</v>
      </c>
      <c r="AJ124" s="144" t="n">
        <v>0.3</v>
      </c>
      <c r="AK124" s="144" t="n">
        <v>0.1</v>
      </c>
      <c r="AM124" s="186" t="n">
        <v>40</v>
      </c>
      <c r="AN124" s="196" t="n">
        <v>0.4</v>
      </c>
      <c r="BE124" s="180" t="n">
        <v>40118</v>
      </c>
      <c r="BF124" s="198" t="n">
        <v>0.9</v>
      </c>
    </row>
    <row r="125" customFormat="false" ht="12.75" hidden="false" customHeight="false" outlineLevel="0" collapsed="false">
      <c r="A125" s="194" t="n">
        <v>39264</v>
      </c>
      <c r="B125" s="128" t="n">
        <v>91.85</v>
      </c>
      <c r="C125" s="195" t="n">
        <v>96.85</v>
      </c>
      <c r="D125" s="128" t="n">
        <v>101.85</v>
      </c>
      <c r="E125" s="190"/>
      <c r="F125" s="128" t="n">
        <v>14.6149998474121</v>
      </c>
      <c r="G125" s="128" t="n">
        <v>17.1149998474121</v>
      </c>
      <c r="H125" s="128" t="n">
        <v>19.6149998474121</v>
      </c>
      <c r="I125" s="186"/>
      <c r="J125" s="180" t="n">
        <v>40148</v>
      </c>
      <c r="K125" s="144" t="n">
        <v>21.1865</v>
      </c>
      <c r="L125" s="144" t="n">
        <v>22.199</v>
      </c>
      <c r="M125" s="144" t="n">
        <v>23.2115</v>
      </c>
      <c r="O125" s="144" t="n">
        <v>13.56</v>
      </c>
      <c r="P125" s="144" t="n">
        <v>16.86</v>
      </c>
      <c r="Q125" s="144" t="n">
        <v>20.16</v>
      </c>
      <c r="S125" s="144" t="n">
        <v>0</v>
      </c>
      <c r="T125" s="144" t="n">
        <v>0</v>
      </c>
      <c r="U125" s="144" t="n">
        <v>0</v>
      </c>
      <c r="W125" s="144" t="n">
        <v>0.0455271499431936</v>
      </c>
      <c r="X125" s="144" t="n">
        <v>0.0910542998863872</v>
      </c>
      <c r="Y125" s="144" t="n">
        <v>0.136581449829581</v>
      </c>
      <c r="AA125" s="144" t="n">
        <v>0.0025</v>
      </c>
      <c r="AB125" s="144" t="n">
        <v>0.005</v>
      </c>
      <c r="AC125" s="144" t="n">
        <v>0.0075</v>
      </c>
      <c r="AE125" s="144" t="n">
        <v>-0.25</v>
      </c>
      <c r="AF125" s="144" t="n">
        <v>1.5</v>
      </c>
      <c r="AG125" s="144" t="n">
        <v>0.25</v>
      </c>
      <c r="AI125" s="144" t="n">
        <v>-0.1</v>
      </c>
      <c r="AJ125" s="144" t="n">
        <v>0.3</v>
      </c>
      <c r="AK125" s="144" t="n">
        <v>0.1</v>
      </c>
      <c r="AM125" s="186" t="n">
        <v>40</v>
      </c>
      <c r="AN125" s="196" t="n">
        <v>0.4</v>
      </c>
      <c r="BE125" s="180" t="n">
        <v>40148</v>
      </c>
      <c r="BF125" s="198" t="n">
        <v>0.9</v>
      </c>
    </row>
    <row r="126" customFormat="false" ht="12.75" hidden="false" customHeight="false" outlineLevel="0" collapsed="false">
      <c r="A126" s="194" t="n">
        <v>39295</v>
      </c>
      <c r="B126" s="128" t="n">
        <v>79.35</v>
      </c>
      <c r="C126" s="195" t="n">
        <v>84.35</v>
      </c>
      <c r="D126" s="128" t="n">
        <v>89.35</v>
      </c>
      <c r="E126" s="190"/>
      <c r="F126" s="128" t="n">
        <v>14.6649990844727</v>
      </c>
      <c r="G126" s="128" t="n">
        <v>17.1649990844727</v>
      </c>
      <c r="H126" s="128" t="n">
        <v>19.6649990844727</v>
      </c>
      <c r="I126" s="186"/>
      <c r="J126" s="180" t="n">
        <v>40179</v>
      </c>
      <c r="K126" s="144" t="n">
        <v>29.719</v>
      </c>
      <c r="L126" s="144" t="n">
        <v>30.844</v>
      </c>
      <c r="M126" s="144" t="n">
        <v>31.969</v>
      </c>
      <c r="O126" s="144" t="n">
        <v>19.1835</v>
      </c>
      <c r="P126" s="144" t="n">
        <v>23.4835</v>
      </c>
      <c r="Q126" s="144" t="n">
        <v>27.7835</v>
      </c>
      <c r="S126" s="144" t="n">
        <v>0</v>
      </c>
      <c r="T126" s="144" t="n">
        <v>0</v>
      </c>
      <c r="U126" s="144" t="n">
        <v>0</v>
      </c>
      <c r="W126" s="144" t="n">
        <v>0.0699297023127454</v>
      </c>
      <c r="X126" s="144" t="n">
        <v>0.139859404625491</v>
      </c>
      <c r="Y126" s="144" t="n">
        <v>0.209789106938236</v>
      </c>
      <c r="AA126" s="144" t="n">
        <v>0.0025</v>
      </c>
      <c r="AB126" s="144" t="n">
        <v>0.005</v>
      </c>
      <c r="AC126" s="144" t="n">
        <v>0.0075</v>
      </c>
      <c r="AE126" s="144" t="n">
        <v>-0.4</v>
      </c>
      <c r="AF126" s="144" t="n">
        <v>1.75</v>
      </c>
      <c r="AG126" s="144" t="n">
        <v>0.5</v>
      </c>
      <c r="AI126" s="144" t="n">
        <v>-0.1</v>
      </c>
      <c r="AJ126" s="144" t="n">
        <v>0.3</v>
      </c>
      <c r="AK126" s="144" t="n">
        <v>0.1</v>
      </c>
      <c r="AM126" s="186" t="n">
        <v>40</v>
      </c>
      <c r="AN126" s="196" t="n">
        <v>0.4</v>
      </c>
      <c r="BE126" s="180" t="n">
        <v>40179</v>
      </c>
      <c r="BF126" s="198" t="n">
        <v>0.9</v>
      </c>
    </row>
    <row r="127" customFormat="false" ht="12.75" hidden="false" customHeight="false" outlineLevel="0" collapsed="false">
      <c r="A127" s="194" t="n">
        <v>39326</v>
      </c>
      <c r="B127" s="128" t="n">
        <v>32.8</v>
      </c>
      <c r="C127" s="195" t="n">
        <v>34.1</v>
      </c>
      <c r="D127" s="128" t="n">
        <v>35.4</v>
      </c>
      <c r="E127" s="190"/>
      <c r="F127" s="128" t="n">
        <v>16.5149990844727</v>
      </c>
      <c r="G127" s="128" t="n">
        <v>17.1649990844727</v>
      </c>
      <c r="H127" s="128" t="n">
        <v>17.8149990844727</v>
      </c>
      <c r="I127" s="186"/>
      <c r="J127" s="180" t="n">
        <v>40210</v>
      </c>
      <c r="K127" s="144" t="n">
        <v>28.6675</v>
      </c>
      <c r="L127" s="144" t="n">
        <v>29.7925</v>
      </c>
      <c r="M127" s="144" t="n">
        <v>30.9175</v>
      </c>
      <c r="O127" s="144" t="n">
        <v>21.2865</v>
      </c>
      <c r="P127" s="144" t="n">
        <v>25.5865</v>
      </c>
      <c r="Q127" s="144" t="n">
        <v>29.8865</v>
      </c>
      <c r="S127" s="144" t="n">
        <v>0</v>
      </c>
      <c r="T127" s="144" t="n">
        <v>0</v>
      </c>
      <c r="U127" s="144" t="n">
        <v>0</v>
      </c>
      <c r="W127" s="144" t="n">
        <v>0.0699297023127454</v>
      </c>
      <c r="X127" s="144" t="n">
        <v>0.139859404625491</v>
      </c>
      <c r="Y127" s="144" t="n">
        <v>0.209789106938236</v>
      </c>
      <c r="AA127" s="144" t="n">
        <v>0.0025</v>
      </c>
      <c r="AB127" s="144" t="n">
        <v>0.005</v>
      </c>
      <c r="AC127" s="144" t="n">
        <v>0.0075</v>
      </c>
      <c r="AE127" s="144" t="n">
        <v>-0.4</v>
      </c>
      <c r="AF127" s="144" t="n">
        <v>1.75</v>
      </c>
      <c r="AG127" s="144" t="n">
        <v>0.5</v>
      </c>
      <c r="AI127" s="144" t="n">
        <v>-0.1</v>
      </c>
      <c r="AJ127" s="144" t="n">
        <v>0.3</v>
      </c>
      <c r="AK127" s="144" t="n">
        <v>0.1</v>
      </c>
      <c r="AM127" s="186" t="n">
        <v>41</v>
      </c>
      <c r="AN127" s="196" t="n">
        <v>0.4</v>
      </c>
      <c r="BE127" s="180" t="n">
        <v>40210</v>
      </c>
      <c r="BF127" s="198" t="n">
        <v>0.9</v>
      </c>
    </row>
    <row r="128" customFormat="false" ht="12.75" hidden="false" customHeight="false" outlineLevel="0" collapsed="false">
      <c r="A128" s="194" t="n">
        <v>39356</v>
      </c>
      <c r="B128" s="128" t="n">
        <v>25.2</v>
      </c>
      <c r="C128" s="195" t="n">
        <v>26.35</v>
      </c>
      <c r="D128" s="128" t="n">
        <v>27.5</v>
      </c>
      <c r="E128" s="190"/>
      <c r="F128" s="128" t="n">
        <v>16.2899998474121</v>
      </c>
      <c r="G128" s="128" t="n">
        <v>16.8649998474121</v>
      </c>
      <c r="H128" s="128" t="n">
        <v>17.4399998474121</v>
      </c>
      <c r="I128" s="186"/>
      <c r="J128" s="180" t="n">
        <v>40238</v>
      </c>
      <c r="K128" s="144" t="n">
        <v>22.54625</v>
      </c>
      <c r="L128" s="144" t="n">
        <v>23.18375</v>
      </c>
      <c r="M128" s="144" t="n">
        <v>23.82125</v>
      </c>
      <c r="O128" s="144" t="n">
        <v>13.97425</v>
      </c>
      <c r="P128" s="144" t="n">
        <v>18.27425</v>
      </c>
      <c r="Q128" s="144" t="n">
        <v>22.57425</v>
      </c>
      <c r="S128" s="144" t="n">
        <v>0</v>
      </c>
      <c r="T128" s="144" t="n">
        <v>0</v>
      </c>
      <c r="U128" s="144" t="n">
        <v>0</v>
      </c>
      <c r="W128" s="144" t="n">
        <v>0.0582747519272878</v>
      </c>
      <c r="X128" s="144" t="n">
        <v>0.116549503854576</v>
      </c>
      <c r="Y128" s="144" t="n">
        <v>0.174824255781863</v>
      </c>
      <c r="AA128" s="144" t="n">
        <v>0.0025</v>
      </c>
      <c r="AB128" s="144" t="n">
        <v>0.005</v>
      </c>
      <c r="AC128" s="144" t="n">
        <v>0.0075</v>
      </c>
      <c r="AE128" s="144" t="n">
        <v>-0.25</v>
      </c>
      <c r="AF128" s="144" t="n">
        <v>1.1</v>
      </c>
      <c r="AG128" s="144" t="n">
        <v>0.25</v>
      </c>
      <c r="AI128" s="144" t="n">
        <v>-0.1</v>
      </c>
      <c r="AJ128" s="144" t="n">
        <v>0.3</v>
      </c>
      <c r="AK128" s="144" t="n">
        <v>0.1</v>
      </c>
      <c r="AM128" s="186" t="n">
        <v>41</v>
      </c>
      <c r="AN128" s="196" t="n">
        <v>0.4</v>
      </c>
      <c r="BE128" s="180" t="n">
        <v>40238</v>
      </c>
      <c r="BF128" s="198" t="n">
        <v>0.9</v>
      </c>
    </row>
    <row r="129" customFormat="false" ht="12.75" hidden="false" customHeight="false" outlineLevel="0" collapsed="false">
      <c r="A129" s="194" t="n">
        <v>39387</v>
      </c>
      <c r="B129" s="128" t="n">
        <v>25.45</v>
      </c>
      <c r="C129" s="195" t="n">
        <v>26.6</v>
      </c>
      <c r="D129" s="128" t="n">
        <v>27.75</v>
      </c>
      <c r="E129" s="190"/>
      <c r="F129" s="128" t="n">
        <v>14.5399998474121</v>
      </c>
      <c r="G129" s="128" t="n">
        <v>15.1149998474121</v>
      </c>
      <c r="H129" s="128" t="n">
        <v>15.6899998474121</v>
      </c>
      <c r="I129" s="186"/>
      <c r="J129" s="180" t="n">
        <v>40269</v>
      </c>
      <c r="K129" s="144" t="n">
        <v>23.555</v>
      </c>
      <c r="L129" s="144" t="n">
        <v>24.08</v>
      </c>
      <c r="M129" s="144" t="n">
        <v>24.605</v>
      </c>
      <c r="O129" s="144" t="n">
        <v>18.66</v>
      </c>
      <c r="P129" s="144" t="n">
        <v>22.96</v>
      </c>
      <c r="Q129" s="144" t="n">
        <v>27.26</v>
      </c>
      <c r="S129" s="144" t="n">
        <v>0</v>
      </c>
      <c r="T129" s="144" t="n">
        <v>0</v>
      </c>
      <c r="U129" s="144" t="n">
        <v>0</v>
      </c>
      <c r="W129" s="144" t="n">
        <v>0.0553610143309234</v>
      </c>
      <c r="X129" s="144" t="n">
        <v>0.110722028661847</v>
      </c>
      <c r="Y129" s="144" t="n">
        <v>0.16608304299277</v>
      </c>
      <c r="AA129" s="144" t="n">
        <v>0.0025</v>
      </c>
      <c r="AB129" s="144" t="n">
        <v>0.005</v>
      </c>
      <c r="AC129" s="144" t="n">
        <v>0.0075</v>
      </c>
      <c r="AE129" s="144" t="n">
        <v>-0.25</v>
      </c>
      <c r="AF129" s="144" t="n">
        <v>1.2</v>
      </c>
      <c r="AG129" s="144" t="n">
        <v>0.25</v>
      </c>
      <c r="AI129" s="144" t="n">
        <v>-0.1</v>
      </c>
      <c r="AJ129" s="144" t="n">
        <v>0.3</v>
      </c>
      <c r="AK129" s="144" t="n">
        <v>0.1</v>
      </c>
      <c r="AM129" s="186" t="n">
        <v>41</v>
      </c>
      <c r="AN129" s="196" t="n">
        <v>0.4</v>
      </c>
      <c r="BE129" s="180" t="n">
        <v>40269</v>
      </c>
      <c r="BF129" s="198" t="n">
        <v>0.9</v>
      </c>
    </row>
    <row r="130" customFormat="false" ht="12.75" hidden="false" customHeight="false" outlineLevel="0" collapsed="false">
      <c r="A130" s="194" t="n">
        <v>39417</v>
      </c>
      <c r="B130" s="128" t="n">
        <v>26.45</v>
      </c>
      <c r="C130" s="195" t="n">
        <v>27.6</v>
      </c>
      <c r="D130" s="128" t="n">
        <v>28.75</v>
      </c>
      <c r="E130" s="190"/>
      <c r="F130" s="128" t="n">
        <v>15.3900002288818</v>
      </c>
      <c r="G130" s="128" t="n">
        <v>15.9650002288818</v>
      </c>
      <c r="H130" s="128" t="n">
        <v>16.5400002288818</v>
      </c>
      <c r="I130" s="186"/>
      <c r="J130" s="180" t="n">
        <v>40299</v>
      </c>
      <c r="K130" s="144" t="n">
        <v>24.743</v>
      </c>
      <c r="L130" s="144" t="n">
        <v>26.603</v>
      </c>
      <c r="M130" s="144" t="n">
        <v>28.463</v>
      </c>
      <c r="O130" s="144" t="n">
        <v>21.584</v>
      </c>
      <c r="P130" s="144" t="n">
        <v>25.884</v>
      </c>
      <c r="Q130" s="144" t="n">
        <v>30.184</v>
      </c>
      <c r="S130" s="144" t="n">
        <v>0</v>
      </c>
      <c r="T130" s="144" t="n">
        <v>0</v>
      </c>
      <c r="U130" s="144" t="n">
        <v>0</v>
      </c>
      <c r="W130" s="144" t="n">
        <v>0.0611884895236522</v>
      </c>
      <c r="X130" s="144" t="n">
        <v>0.122376979047304</v>
      </c>
      <c r="Y130" s="144" t="n">
        <v>0.183565468570957</v>
      </c>
      <c r="AA130" s="144" t="n">
        <v>0.0025</v>
      </c>
      <c r="AB130" s="144" t="n">
        <v>0.005</v>
      </c>
      <c r="AC130" s="144" t="n">
        <v>0.0075</v>
      </c>
      <c r="AE130" s="144" t="n">
        <v>-0.25</v>
      </c>
      <c r="AF130" s="144" t="n">
        <v>2</v>
      </c>
      <c r="AG130" s="144" t="n">
        <v>0.25</v>
      </c>
      <c r="AI130" s="144" t="n">
        <v>-0.1</v>
      </c>
      <c r="AJ130" s="144" t="n">
        <v>0.3</v>
      </c>
      <c r="AK130" s="144" t="n">
        <v>0.1</v>
      </c>
      <c r="AM130" s="186" t="n">
        <v>42</v>
      </c>
      <c r="AN130" s="196" t="n">
        <v>0.4</v>
      </c>
      <c r="BE130" s="180" t="n">
        <v>40299</v>
      </c>
      <c r="BF130" s="198" t="n">
        <v>0.9</v>
      </c>
    </row>
    <row r="131" customFormat="false" ht="12.75" hidden="false" customHeight="false" outlineLevel="0" collapsed="false">
      <c r="A131" s="194" t="n">
        <v>39448</v>
      </c>
      <c r="B131" s="128" t="n">
        <v>33.25</v>
      </c>
      <c r="C131" s="195" t="n">
        <v>34.55</v>
      </c>
      <c r="D131" s="128" t="n">
        <v>35.85</v>
      </c>
      <c r="E131" s="190"/>
      <c r="F131" s="128" t="n">
        <v>19.8649975585938</v>
      </c>
      <c r="G131" s="128" t="n">
        <v>20.5149975585938</v>
      </c>
      <c r="H131" s="128" t="n">
        <v>21.1649975585937</v>
      </c>
      <c r="I131" s="186"/>
      <c r="J131" s="180" t="n">
        <v>40330</v>
      </c>
      <c r="K131" s="144" t="n">
        <v>50.3275</v>
      </c>
      <c r="L131" s="144" t="n">
        <v>55.66</v>
      </c>
      <c r="M131" s="144" t="n">
        <v>60.9925</v>
      </c>
      <c r="O131" s="144" t="n">
        <v>39.865</v>
      </c>
      <c r="P131" s="144" t="n">
        <v>44.165</v>
      </c>
      <c r="Q131" s="144" t="n">
        <v>48.465</v>
      </c>
      <c r="S131" s="144" t="n">
        <v>0</v>
      </c>
      <c r="T131" s="144" t="n">
        <v>0</v>
      </c>
      <c r="U131" s="144" t="n">
        <v>0</v>
      </c>
      <c r="W131" s="144" t="n">
        <v>0.0786709151018385</v>
      </c>
      <c r="X131" s="144" t="n">
        <v>0.157341830203677</v>
      </c>
      <c r="Y131" s="144" t="n">
        <v>0.236012745305516</v>
      </c>
      <c r="AA131" s="144" t="n">
        <v>0.0025</v>
      </c>
      <c r="AB131" s="144" t="n">
        <v>0.005</v>
      </c>
      <c r="AC131" s="144" t="n">
        <v>0.0075</v>
      </c>
      <c r="AE131" s="144" t="n">
        <v>-0.75</v>
      </c>
      <c r="AF131" s="144" t="n">
        <v>2.25</v>
      </c>
      <c r="AG131" s="144" t="n">
        <v>0.75</v>
      </c>
      <c r="AI131" s="144" t="n">
        <v>-0.1</v>
      </c>
      <c r="AJ131" s="144" t="n">
        <v>0.3</v>
      </c>
      <c r="AK131" s="144" t="n">
        <v>0.1</v>
      </c>
      <c r="AM131" s="186" t="n">
        <v>42</v>
      </c>
      <c r="AN131" s="196" t="n">
        <v>0.4</v>
      </c>
      <c r="BE131" s="180" t="n">
        <v>40330</v>
      </c>
      <c r="BF131" s="198" t="n">
        <v>0.9</v>
      </c>
    </row>
    <row r="132" customFormat="false" ht="12.75" hidden="false" customHeight="false" outlineLevel="0" collapsed="false">
      <c r="A132" s="194" t="n">
        <v>39479</v>
      </c>
      <c r="B132" s="128" t="n">
        <v>33.25</v>
      </c>
      <c r="C132" s="195" t="n">
        <v>34.55</v>
      </c>
      <c r="D132" s="128" t="n">
        <v>35.85</v>
      </c>
      <c r="E132" s="190"/>
      <c r="F132" s="128" t="n">
        <v>20.014997177124</v>
      </c>
      <c r="G132" s="128" t="n">
        <v>20.664997177124</v>
      </c>
      <c r="H132" s="128" t="n">
        <v>21.314997177124</v>
      </c>
      <c r="I132" s="186"/>
      <c r="J132" s="180" t="n">
        <v>40360</v>
      </c>
      <c r="K132" s="144" t="n">
        <v>86.758</v>
      </c>
      <c r="L132" s="144" t="n">
        <v>90.508</v>
      </c>
      <c r="M132" s="144" t="n">
        <v>94.258</v>
      </c>
      <c r="O132" s="144" t="n">
        <v>63.581</v>
      </c>
      <c r="P132" s="144" t="n">
        <v>67.881</v>
      </c>
      <c r="Q132" s="144" t="n">
        <v>72.181</v>
      </c>
      <c r="S132" s="144" t="n">
        <v>0</v>
      </c>
      <c r="T132" s="144" t="n">
        <v>0</v>
      </c>
      <c r="U132" s="144" t="n">
        <v>0</v>
      </c>
      <c r="W132" s="144" t="n">
        <v>0.0961533406800249</v>
      </c>
      <c r="X132" s="144" t="n">
        <v>0.19230668136005</v>
      </c>
      <c r="Y132" s="144" t="n">
        <v>0.288460022040075</v>
      </c>
      <c r="AA132" s="144" t="n">
        <v>0.0025</v>
      </c>
      <c r="AB132" s="144" t="n">
        <v>0.005</v>
      </c>
      <c r="AC132" s="144" t="n">
        <v>0.0075</v>
      </c>
      <c r="AE132" s="144" t="n">
        <v>-1</v>
      </c>
      <c r="AF132" s="144" t="n">
        <v>3</v>
      </c>
      <c r="AG132" s="144" t="n">
        <v>1</v>
      </c>
      <c r="AI132" s="144" t="n">
        <v>-0.1</v>
      </c>
      <c r="AJ132" s="144" t="n">
        <v>0.3</v>
      </c>
      <c r="AK132" s="144" t="n">
        <v>0.1</v>
      </c>
      <c r="AM132" s="186" t="n">
        <v>42</v>
      </c>
      <c r="AN132" s="196" t="n">
        <v>0.4</v>
      </c>
      <c r="BE132" s="180" t="n">
        <v>40360</v>
      </c>
      <c r="BF132" s="198" t="n">
        <v>0.9</v>
      </c>
    </row>
    <row r="133" customFormat="false" ht="12.75" hidden="false" customHeight="false" outlineLevel="0" collapsed="false">
      <c r="A133" s="194" t="n">
        <v>39508</v>
      </c>
      <c r="B133" s="128" t="n">
        <v>26.025</v>
      </c>
      <c r="C133" s="195" t="n">
        <v>26.775</v>
      </c>
      <c r="D133" s="128" t="n">
        <v>27.525</v>
      </c>
      <c r="E133" s="190"/>
      <c r="F133" s="128" t="n">
        <v>17.5399990844727</v>
      </c>
      <c r="G133" s="128" t="n">
        <v>17.9149990844727</v>
      </c>
      <c r="H133" s="128" t="n">
        <v>18.2899990844727</v>
      </c>
      <c r="I133" s="186"/>
      <c r="J133" s="180" t="n">
        <v>40391</v>
      </c>
      <c r="K133" s="144" t="n">
        <v>79.372</v>
      </c>
      <c r="L133" s="144" t="n">
        <v>83.122</v>
      </c>
      <c r="M133" s="144" t="n">
        <v>86.872</v>
      </c>
      <c r="O133" s="144" t="n">
        <v>57.138</v>
      </c>
      <c r="P133" s="144" t="n">
        <v>61.438</v>
      </c>
      <c r="Q133" s="144" t="n">
        <v>65.738</v>
      </c>
      <c r="S133" s="144" t="n">
        <v>0</v>
      </c>
      <c r="T133" s="144" t="n">
        <v>0</v>
      </c>
      <c r="U133" s="144" t="n">
        <v>0</v>
      </c>
      <c r="W133" s="144" t="n">
        <v>0.0961533406800249</v>
      </c>
      <c r="X133" s="144" t="n">
        <v>0.19230668136005</v>
      </c>
      <c r="Y133" s="144" t="n">
        <v>0.288460022040075</v>
      </c>
      <c r="AA133" s="144" t="n">
        <v>0.0025</v>
      </c>
      <c r="AB133" s="144" t="n">
        <v>0.005</v>
      </c>
      <c r="AC133" s="144" t="n">
        <v>0.0075</v>
      </c>
      <c r="AE133" s="144" t="n">
        <v>-1</v>
      </c>
      <c r="AF133" s="144" t="n">
        <v>3</v>
      </c>
      <c r="AG133" s="144" t="n">
        <v>1</v>
      </c>
      <c r="AI133" s="144" t="n">
        <v>-0.1</v>
      </c>
      <c r="AJ133" s="144" t="n">
        <v>0.3</v>
      </c>
      <c r="AK133" s="144" t="n">
        <v>0.1</v>
      </c>
      <c r="AM133" s="186" t="n">
        <v>43</v>
      </c>
      <c r="AN133" s="196" t="n">
        <v>0.4</v>
      </c>
      <c r="BE133" s="180" t="n">
        <v>40391</v>
      </c>
      <c r="BF133" s="198" t="n">
        <v>0.9</v>
      </c>
    </row>
    <row r="134" customFormat="false" ht="12.75" hidden="false" customHeight="false" outlineLevel="0" collapsed="false">
      <c r="A134" s="194" t="n">
        <v>39539</v>
      </c>
      <c r="B134" s="128" t="n">
        <v>26.9</v>
      </c>
      <c r="C134" s="195" t="n">
        <v>27.5</v>
      </c>
      <c r="D134" s="128" t="n">
        <v>28.1</v>
      </c>
      <c r="E134" s="190"/>
      <c r="F134" s="128" t="n">
        <v>17.8649990844727</v>
      </c>
      <c r="G134" s="128" t="n">
        <v>18.1649990844727</v>
      </c>
      <c r="H134" s="128" t="n">
        <v>18.4649990844727</v>
      </c>
      <c r="I134" s="186"/>
      <c r="J134" s="180" t="n">
        <v>40422</v>
      </c>
      <c r="K134" s="144" t="n">
        <v>27.7255</v>
      </c>
      <c r="L134" s="144" t="n">
        <v>28.9255</v>
      </c>
      <c r="M134" s="144" t="n">
        <v>30.1255</v>
      </c>
      <c r="O134" s="144" t="n">
        <v>18.3525</v>
      </c>
      <c r="P134" s="144" t="n">
        <v>22.6525</v>
      </c>
      <c r="Q134" s="144" t="n">
        <v>26.9525</v>
      </c>
      <c r="S134" s="144" t="n">
        <v>0</v>
      </c>
      <c r="T134" s="144" t="n">
        <v>0</v>
      </c>
      <c r="U134" s="144" t="n">
        <v>0</v>
      </c>
      <c r="W134" s="144" t="n">
        <v>0.0618065550743961</v>
      </c>
      <c r="X134" s="144" t="n">
        <v>0.123613110148792</v>
      </c>
      <c r="Y134" s="144" t="n">
        <v>0.185419665223188</v>
      </c>
      <c r="AA134" s="144" t="n">
        <v>0.0025</v>
      </c>
      <c r="AB134" s="144" t="n">
        <v>0.005</v>
      </c>
      <c r="AC134" s="144" t="n">
        <v>0.0075</v>
      </c>
      <c r="AE134" s="144" t="n">
        <v>-0.4</v>
      </c>
      <c r="AF134" s="144" t="n">
        <v>1.75</v>
      </c>
      <c r="AG134" s="144" t="n">
        <v>0.5</v>
      </c>
      <c r="AI134" s="144" t="n">
        <v>-0.1</v>
      </c>
      <c r="AJ134" s="144" t="n">
        <v>0.3</v>
      </c>
      <c r="AK134" s="144" t="n">
        <v>0.1</v>
      </c>
      <c r="AM134" s="186" t="n">
        <v>43</v>
      </c>
      <c r="AN134" s="196" t="n">
        <v>0.4</v>
      </c>
      <c r="BE134" s="180" t="n">
        <v>40422</v>
      </c>
      <c r="BF134" s="198" t="n">
        <v>0.9</v>
      </c>
    </row>
    <row r="135" customFormat="false" ht="12.75" hidden="false" customHeight="false" outlineLevel="0" collapsed="false">
      <c r="A135" s="194" t="n">
        <v>39569</v>
      </c>
      <c r="B135" s="128" t="n">
        <v>31.91</v>
      </c>
      <c r="C135" s="195" t="n">
        <v>33.95</v>
      </c>
      <c r="D135" s="128" t="n">
        <v>35.99</v>
      </c>
      <c r="E135" s="190"/>
      <c r="F135" s="128" t="n">
        <v>16.5949998474121</v>
      </c>
      <c r="G135" s="128" t="n">
        <v>17.6149998474121</v>
      </c>
      <c r="H135" s="128" t="n">
        <v>18.6349998474121</v>
      </c>
      <c r="I135" s="186"/>
      <c r="J135" s="180" t="n">
        <v>40452</v>
      </c>
      <c r="K135" s="144" t="n">
        <v>19.2375</v>
      </c>
      <c r="L135" s="144" t="n">
        <v>20.325</v>
      </c>
      <c r="M135" s="144" t="n">
        <v>21.4125</v>
      </c>
      <c r="O135" s="144" t="n">
        <v>11.96</v>
      </c>
      <c r="P135" s="144" t="n">
        <v>16.26</v>
      </c>
      <c r="Q135" s="144" t="n">
        <v>20.56</v>
      </c>
      <c r="S135" s="144" t="n">
        <v>0</v>
      </c>
      <c r="T135" s="144" t="n">
        <v>0</v>
      </c>
      <c r="U135" s="144" t="n">
        <v>0</v>
      </c>
      <c r="W135" s="144" t="n">
        <v>0.0437060639454658</v>
      </c>
      <c r="X135" s="144" t="n">
        <v>0.0874121278909317</v>
      </c>
      <c r="Y135" s="144" t="n">
        <v>0.131118191836398</v>
      </c>
      <c r="AA135" s="144" t="n">
        <v>0.0025</v>
      </c>
      <c r="AB135" s="144" t="n">
        <v>0.005</v>
      </c>
      <c r="AC135" s="144" t="n">
        <v>0.0075</v>
      </c>
      <c r="AE135" s="144" t="n">
        <v>-0.25</v>
      </c>
      <c r="AF135" s="144" t="n">
        <v>1.5</v>
      </c>
      <c r="AG135" s="144" t="n">
        <v>0.25</v>
      </c>
      <c r="AI135" s="144" t="n">
        <v>-0.1</v>
      </c>
      <c r="AJ135" s="144" t="n">
        <v>0.3</v>
      </c>
      <c r="AK135" s="144" t="n">
        <v>0.1</v>
      </c>
      <c r="AM135" s="186" t="n">
        <v>43</v>
      </c>
      <c r="AN135" s="196" t="n">
        <v>0.4</v>
      </c>
      <c r="BE135" s="180" t="n">
        <v>40452</v>
      </c>
      <c r="BF135" s="198" t="n">
        <v>0.9</v>
      </c>
    </row>
    <row r="136" customFormat="false" ht="12.75" hidden="false" customHeight="false" outlineLevel="0" collapsed="false">
      <c r="A136" s="194" t="n">
        <v>39600</v>
      </c>
      <c r="B136" s="128" t="n">
        <v>52.63</v>
      </c>
      <c r="C136" s="195" t="n">
        <v>58.5</v>
      </c>
      <c r="D136" s="128" t="n">
        <v>64.37</v>
      </c>
      <c r="E136" s="190"/>
      <c r="F136" s="128" t="n">
        <v>14.7400012207031</v>
      </c>
      <c r="G136" s="128" t="n">
        <v>17.6750012207031</v>
      </c>
      <c r="H136" s="128" t="n">
        <v>20.6100012207031</v>
      </c>
      <c r="I136" s="186"/>
      <c r="J136" s="180" t="n">
        <v>40483</v>
      </c>
      <c r="K136" s="144" t="n">
        <v>19.425</v>
      </c>
      <c r="L136" s="144" t="n">
        <v>20.5125</v>
      </c>
      <c r="M136" s="144" t="n">
        <v>21.6</v>
      </c>
      <c r="O136" s="144" t="n">
        <v>12.11</v>
      </c>
      <c r="P136" s="144" t="n">
        <v>16.41</v>
      </c>
      <c r="Q136" s="144" t="n">
        <v>20.71</v>
      </c>
      <c r="S136" s="144" t="n">
        <v>0</v>
      </c>
      <c r="T136" s="144" t="n">
        <v>0</v>
      </c>
      <c r="U136" s="144" t="n">
        <v>0</v>
      </c>
      <c r="W136" s="144" t="n">
        <v>0.0437060639454658</v>
      </c>
      <c r="X136" s="144" t="n">
        <v>0.0874121278909317</v>
      </c>
      <c r="Y136" s="144" t="n">
        <v>0.131118191836398</v>
      </c>
      <c r="AA136" s="144" t="n">
        <v>0.0025</v>
      </c>
      <c r="AB136" s="144" t="n">
        <v>0.005</v>
      </c>
      <c r="AC136" s="144" t="n">
        <v>0.0075</v>
      </c>
      <c r="AE136" s="144" t="n">
        <v>-0.25</v>
      </c>
      <c r="AF136" s="144" t="n">
        <v>1.5</v>
      </c>
      <c r="AG136" s="144" t="n">
        <v>0.25</v>
      </c>
      <c r="AI136" s="144" t="n">
        <v>-0.1</v>
      </c>
      <c r="AJ136" s="144" t="n">
        <v>0.3</v>
      </c>
      <c r="AK136" s="144" t="n">
        <v>0.1</v>
      </c>
      <c r="AM136" s="186" t="n">
        <v>44</v>
      </c>
      <c r="AN136" s="196" t="n">
        <v>0.4</v>
      </c>
      <c r="BE136" s="180" t="n">
        <v>40483</v>
      </c>
      <c r="BF136" s="198" t="n">
        <v>0.9</v>
      </c>
    </row>
    <row r="137" customFormat="false" ht="12.75" hidden="false" customHeight="false" outlineLevel="0" collapsed="false">
      <c r="A137" s="194" t="n">
        <v>39630</v>
      </c>
      <c r="B137" s="128" t="n">
        <v>93.85</v>
      </c>
      <c r="C137" s="195" t="n">
        <v>98.85</v>
      </c>
      <c r="D137" s="128" t="n">
        <v>103.85</v>
      </c>
      <c r="E137" s="190"/>
      <c r="F137" s="128" t="n">
        <v>14.8649998474121</v>
      </c>
      <c r="G137" s="128" t="n">
        <v>17.3649998474121</v>
      </c>
      <c r="H137" s="128" t="n">
        <v>19.8649998474121</v>
      </c>
      <c r="I137" s="186"/>
      <c r="J137" s="180" t="n">
        <v>40513</v>
      </c>
      <c r="K137" s="144" t="n">
        <v>21.309</v>
      </c>
      <c r="L137" s="144" t="n">
        <v>22.3965</v>
      </c>
      <c r="M137" s="144" t="n">
        <v>23.484</v>
      </c>
      <c r="O137" s="144" t="n">
        <v>12.71</v>
      </c>
      <c r="P137" s="144" t="n">
        <v>17.01</v>
      </c>
      <c r="Q137" s="144" t="n">
        <v>21.31</v>
      </c>
      <c r="S137" s="144" t="n">
        <v>0</v>
      </c>
      <c r="T137" s="144" t="n">
        <v>0</v>
      </c>
      <c r="U137" s="144" t="n">
        <v>0</v>
      </c>
      <c r="W137" s="144" t="n">
        <v>0.0437060639454658</v>
      </c>
      <c r="X137" s="144" t="n">
        <v>0.0874121278909317</v>
      </c>
      <c r="Y137" s="144" t="n">
        <v>0.131118191836398</v>
      </c>
      <c r="AA137" s="144" t="n">
        <v>0.0025</v>
      </c>
      <c r="AB137" s="144" t="n">
        <v>0.005</v>
      </c>
      <c r="AC137" s="144" t="n">
        <v>0.0075</v>
      </c>
      <c r="AE137" s="144" t="n">
        <v>-0.25</v>
      </c>
      <c r="AF137" s="144" t="n">
        <v>1.5</v>
      </c>
      <c r="AG137" s="144" t="n">
        <v>0.25</v>
      </c>
      <c r="AI137" s="144" t="n">
        <v>-0.1</v>
      </c>
      <c r="AJ137" s="144" t="n">
        <v>0.3</v>
      </c>
      <c r="AK137" s="144" t="n">
        <v>0.1</v>
      </c>
      <c r="AM137" s="186" t="n">
        <v>44</v>
      </c>
      <c r="AN137" s="196" t="n">
        <v>0.4</v>
      </c>
      <c r="BE137" s="180" t="n">
        <v>40513</v>
      </c>
      <c r="BF137" s="198" t="n">
        <v>0.9</v>
      </c>
    </row>
    <row r="138" customFormat="false" ht="12.75" hidden="false" customHeight="false" outlineLevel="0" collapsed="false">
      <c r="A138" s="194" t="n">
        <v>39661</v>
      </c>
      <c r="B138" s="128" t="n">
        <v>81.35</v>
      </c>
      <c r="C138" s="195" t="n">
        <v>86.35</v>
      </c>
      <c r="D138" s="128" t="n">
        <v>91.35</v>
      </c>
      <c r="E138" s="190"/>
      <c r="F138" s="128" t="n">
        <v>14.9149990844727</v>
      </c>
      <c r="G138" s="128" t="n">
        <v>17.4149990844727</v>
      </c>
      <c r="H138" s="128" t="n">
        <v>19.9149990844727</v>
      </c>
      <c r="I138" s="186"/>
      <c r="J138" s="180" t="n">
        <v>40544</v>
      </c>
      <c r="K138" s="144" t="n">
        <v>29.644</v>
      </c>
      <c r="L138" s="144" t="n">
        <v>30.844</v>
      </c>
      <c r="M138" s="144" t="n">
        <v>32.044</v>
      </c>
      <c r="O138" s="144" t="n">
        <v>19.1835</v>
      </c>
      <c r="P138" s="144" t="n">
        <v>23.4835</v>
      </c>
      <c r="Q138" s="144" t="n">
        <v>27.7835</v>
      </c>
      <c r="S138" s="144" t="n">
        <v>0.25</v>
      </c>
      <c r="T138" s="144" t="n">
        <v>0.25</v>
      </c>
      <c r="U138" s="144" t="n">
        <v>0.25</v>
      </c>
      <c r="W138" s="144" t="n">
        <v>0.0671325142202355</v>
      </c>
      <c r="X138" s="144" t="n">
        <v>0.134265028440471</v>
      </c>
      <c r="Y138" s="144" t="n">
        <v>0.201397542660707</v>
      </c>
      <c r="AA138" s="144" t="n">
        <v>0.0025</v>
      </c>
      <c r="AB138" s="144" t="n">
        <v>0.005</v>
      </c>
      <c r="AC138" s="144" t="n">
        <v>0.0075</v>
      </c>
      <c r="AE138" s="144" t="n">
        <v>-0.4</v>
      </c>
      <c r="AF138" s="144" t="n">
        <v>1.75</v>
      </c>
      <c r="AG138" s="144" t="n">
        <v>0.5</v>
      </c>
      <c r="AI138" s="144" t="n">
        <v>-0.1</v>
      </c>
      <c r="AJ138" s="144" t="n">
        <v>0.3</v>
      </c>
      <c r="AK138" s="144" t="n">
        <v>0.1</v>
      </c>
      <c r="AM138" s="186" t="n">
        <v>44</v>
      </c>
      <c r="AN138" s="196" t="n">
        <v>0.4</v>
      </c>
      <c r="BE138" s="180" t="n">
        <v>40544</v>
      </c>
      <c r="BF138" s="198" t="n">
        <v>0.9</v>
      </c>
    </row>
    <row r="139" customFormat="false" ht="12.75" hidden="false" customHeight="false" outlineLevel="0" collapsed="false">
      <c r="A139" s="194" t="n">
        <v>39692</v>
      </c>
      <c r="B139" s="128" t="n">
        <v>32.95</v>
      </c>
      <c r="C139" s="195" t="n">
        <v>34.35</v>
      </c>
      <c r="D139" s="128" t="n">
        <v>35.75</v>
      </c>
      <c r="E139" s="190"/>
      <c r="F139" s="128" t="n">
        <v>16.7149990844727</v>
      </c>
      <c r="G139" s="128" t="n">
        <v>17.4149990844727</v>
      </c>
      <c r="H139" s="128" t="n">
        <v>18.1149990844727</v>
      </c>
      <c r="I139" s="186"/>
      <c r="J139" s="180" t="n">
        <v>40575</v>
      </c>
      <c r="K139" s="144" t="n">
        <v>28.5925</v>
      </c>
      <c r="L139" s="144" t="n">
        <v>29.7925</v>
      </c>
      <c r="M139" s="144" t="n">
        <v>30.9925</v>
      </c>
      <c r="O139" s="144" t="n">
        <v>21.2865</v>
      </c>
      <c r="P139" s="144" t="n">
        <v>25.5865</v>
      </c>
      <c r="Q139" s="144" t="n">
        <v>29.8865</v>
      </c>
      <c r="S139" s="144" t="n">
        <v>0</v>
      </c>
      <c r="T139" s="144" t="n">
        <v>0</v>
      </c>
      <c r="U139" s="144" t="n">
        <v>0</v>
      </c>
      <c r="W139" s="144" t="n">
        <v>0.0671325142202355</v>
      </c>
      <c r="X139" s="144" t="n">
        <v>0.134265028440471</v>
      </c>
      <c r="Y139" s="144" t="n">
        <v>0.201397542660707</v>
      </c>
      <c r="AA139" s="144" t="n">
        <v>0.0025</v>
      </c>
      <c r="AB139" s="144" t="n">
        <v>0.005</v>
      </c>
      <c r="AC139" s="144" t="n">
        <v>0.0075</v>
      </c>
      <c r="AE139" s="144" t="n">
        <v>-0.4</v>
      </c>
      <c r="AF139" s="144" t="n">
        <v>1.75</v>
      </c>
      <c r="AG139" s="144" t="n">
        <v>0.5</v>
      </c>
      <c r="AI139" s="144" t="n">
        <v>-0.1</v>
      </c>
      <c r="AJ139" s="144" t="n">
        <v>0.3</v>
      </c>
      <c r="AK139" s="144" t="n">
        <v>0.1</v>
      </c>
      <c r="AM139" s="186" t="n">
        <v>45</v>
      </c>
      <c r="AN139" s="196" t="n">
        <v>0.4</v>
      </c>
      <c r="BE139" s="180" t="n">
        <v>40575</v>
      </c>
      <c r="BF139" s="198" t="n">
        <v>0.9</v>
      </c>
    </row>
    <row r="140" customFormat="false" ht="12.75" hidden="false" customHeight="false" outlineLevel="0" collapsed="false">
      <c r="A140" s="194" t="n">
        <v>39722</v>
      </c>
      <c r="B140" s="128" t="n">
        <v>25.35</v>
      </c>
      <c r="C140" s="195" t="n">
        <v>26.6</v>
      </c>
      <c r="D140" s="128" t="n">
        <v>27.85</v>
      </c>
      <c r="E140" s="190"/>
      <c r="F140" s="128" t="n">
        <v>16.4899998474121</v>
      </c>
      <c r="G140" s="128" t="n">
        <v>17.1149998474121</v>
      </c>
      <c r="H140" s="128" t="n">
        <v>17.7399998474121</v>
      </c>
      <c r="I140" s="186"/>
      <c r="J140" s="180" t="n">
        <v>40603</v>
      </c>
      <c r="K140" s="144" t="n">
        <v>22.50875</v>
      </c>
      <c r="L140" s="144" t="n">
        <v>23.18375</v>
      </c>
      <c r="M140" s="144" t="n">
        <v>23.85875</v>
      </c>
      <c r="O140" s="144" t="n">
        <v>13.97425</v>
      </c>
      <c r="P140" s="144" t="n">
        <v>18.27425</v>
      </c>
      <c r="Q140" s="144" t="n">
        <v>22.57425</v>
      </c>
      <c r="S140" s="144" t="n">
        <v>0</v>
      </c>
      <c r="T140" s="144" t="n">
        <v>0</v>
      </c>
      <c r="U140" s="144" t="n">
        <v>0</v>
      </c>
      <c r="W140" s="144" t="n">
        <v>0.0559437618501963</v>
      </c>
      <c r="X140" s="144" t="n">
        <v>0.111887523700393</v>
      </c>
      <c r="Y140" s="144" t="n">
        <v>0.167831285550589</v>
      </c>
      <c r="AA140" s="144" t="n">
        <v>0.0025</v>
      </c>
      <c r="AB140" s="144" t="n">
        <v>0.005</v>
      </c>
      <c r="AC140" s="144" t="n">
        <v>0.0075</v>
      </c>
      <c r="AE140" s="144" t="n">
        <v>-0.25</v>
      </c>
      <c r="AF140" s="144" t="n">
        <v>1.1</v>
      </c>
      <c r="AG140" s="144" t="n">
        <v>0.25</v>
      </c>
      <c r="AI140" s="144" t="n">
        <v>-0.1</v>
      </c>
      <c r="AJ140" s="144" t="n">
        <v>0.3</v>
      </c>
      <c r="AK140" s="144" t="n">
        <v>0.1</v>
      </c>
      <c r="AM140" s="186" t="n">
        <v>45</v>
      </c>
      <c r="AN140" s="196" t="n">
        <v>0.4</v>
      </c>
      <c r="BE140" s="180" t="n">
        <v>40603</v>
      </c>
      <c r="BF140" s="198" t="n">
        <v>0.9</v>
      </c>
    </row>
    <row r="141" customFormat="false" ht="12.75" hidden="false" customHeight="false" outlineLevel="0" collapsed="false">
      <c r="A141" s="194" t="n">
        <v>39753</v>
      </c>
      <c r="B141" s="128" t="n">
        <v>25.6</v>
      </c>
      <c r="C141" s="195" t="n">
        <v>26.85</v>
      </c>
      <c r="D141" s="128" t="n">
        <v>28.1</v>
      </c>
      <c r="E141" s="190"/>
      <c r="F141" s="128" t="n">
        <v>14.7399998474121</v>
      </c>
      <c r="G141" s="128" t="n">
        <v>15.3649998474121</v>
      </c>
      <c r="H141" s="128" t="n">
        <v>15.9899998474121</v>
      </c>
      <c r="I141" s="186"/>
      <c r="J141" s="180" t="n">
        <v>40634</v>
      </c>
      <c r="K141" s="144" t="n">
        <v>23.5175</v>
      </c>
      <c r="L141" s="144" t="n">
        <v>24.08</v>
      </c>
      <c r="M141" s="144" t="n">
        <v>24.6425</v>
      </c>
      <c r="O141" s="144" t="n">
        <v>18.66</v>
      </c>
      <c r="P141" s="144" t="n">
        <v>22.96</v>
      </c>
      <c r="Q141" s="144" t="n">
        <v>27.26</v>
      </c>
      <c r="S141" s="144" t="n">
        <v>0</v>
      </c>
      <c r="T141" s="144" t="n">
        <v>0</v>
      </c>
      <c r="U141" s="144" t="n">
        <v>0</v>
      </c>
      <c r="W141" s="144" t="n">
        <v>0.0531465737576865</v>
      </c>
      <c r="X141" s="144" t="n">
        <v>0.106293147515373</v>
      </c>
      <c r="Y141" s="144" t="n">
        <v>0.159439721273059</v>
      </c>
      <c r="AA141" s="144" t="n">
        <v>0.0025</v>
      </c>
      <c r="AB141" s="144" t="n">
        <v>0.005</v>
      </c>
      <c r="AC141" s="144" t="n">
        <v>0.0075</v>
      </c>
      <c r="AE141" s="144" t="n">
        <v>-0.25</v>
      </c>
      <c r="AF141" s="144" t="n">
        <v>1.2</v>
      </c>
      <c r="AG141" s="144" t="n">
        <v>0.25</v>
      </c>
      <c r="AI141" s="144" t="n">
        <v>-0.1</v>
      </c>
      <c r="AJ141" s="144" t="n">
        <v>0.3</v>
      </c>
      <c r="AK141" s="144" t="n">
        <v>0.1</v>
      </c>
      <c r="AM141" s="186" t="n">
        <v>45</v>
      </c>
      <c r="AN141" s="196" t="n">
        <v>0.4</v>
      </c>
      <c r="BE141" s="180" t="n">
        <v>40634</v>
      </c>
      <c r="BF141" s="198" t="n">
        <v>0.9</v>
      </c>
    </row>
    <row r="142" customFormat="false" ht="12.75" hidden="false" customHeight="false" outlineLevel="0" collapsed="false">
      <c r="A142" s="194" t="n">
        <v>39783</v>
      </c>
      <c r="B142" s="128" t="n">
        <v>26.6</v>
      </c>
      <c r="C142" s="195" t="n">
        <v>27.85</v>
      </c>
      <c r="D142" s="128" t="n">
        <v>29.1</v>
      </c>
      <c r="E142" s="190"/>
      <c r="F142" s="128" t="n">
        <v>15.5900002288818</v>
      </c>
      <c r="G142" s="128" t="n">
        <v>16.2150002288818</v>
      </c>
      <c r="H142" s="128" t="n">
        <v>16.8400002288818</v>
      </c>
      <c r="I142" s="186"/>
      <c r="J142" s="180" t="n">
        <v>40664</v>
      </c>
      <c r="K142" s="144" t="n">
        <v>24.743</v>
      </c>
      <c r="L142" s="144" t="n">
        <v>26.603</v>
      </c>
      <c r="M142" s="144" t="n">
        <v>28.463</v>
      </c>
      <c r="O142" s="144" t="n">
        <v>21.584</v>
      </c>
      <c r="P142" s="144" t="n">
        <v>25.884</v>
      </c>
      <c r="Q142" s="144" t="n">
        <v>30.184</v>
      </c>
      <c r="S142" s="144" t="n">
        <v>0</v>
      </c>
      <c r="T142" s="144" t="n">
        <v>0</v>
      </c>
      <c r="U142" s="144" t="n">
        <v>0</v>
      </c>
      <c r="W142" s="144" t="n">
        <v>0.0587409499427061</v>
      </c>
      <c r="X142" s="144" t="n">
        <v>0.117481899885412</v>
      </c>
      <c r="Y142" s="144" t="n">
        <v>0.176222849828118</v>
      </c>
      <c r="AA142" s="144" t="n">
        <v>0.0025</v>
      </c>
      <c r="AB142" s="144" t="n">
        <v>0.005</v>
      </c>
      <c r="AC142" s="144" t="n">
        <v>0.0075</v>
      </c>
      <c r="AE142" s="144" t="n">
        <v>-0.25</v>
      </c>
      <c r="AF142" s="144" t="n">
        <v>2</v>
      </c>
      <c r="AG142" s="144" t="n">
        <v>0.25</v>
      </c>
      <c r="AI142" s="144" t="n">
        <v>-0.1</v>
      </c>
      <c r="AJ142" s="144" t="n">
        <v>0.3</v>
      </c>
      <c r="AK142" s="144" t="n">
        <v>0.1</v>
      </c>
      <c r="AM142" s="186" t="n">
        <v>46</v>
      </c>
      <c r="AN142" s="196" t="n">
        <v>0.4</v>
      </c>
      <c r="BE142" s="180" t="n">
        <v>40664</v>
      </c>
      <c r="BF142" s="198" t="n">
        <v>0.9</v>
      </c>
    </row>
    <row r="143" customFormat="false" ht="12.75" hidden="false" customHeight="false" outlineLevel="0" collapsed="false">
      <c r="A143" s="194" t="n">
        <v>39814</v>
      </c>
      <c r="B143" s="128" t="n">
        <v>33.4</v>
      </c>
      <c r="C143" s="195" t="n">
        <v>34.8</v>
      </c>
      <c r="D143" s="128" t="n">
        <v>36.2</v>
      </c>
      <c r="E143" s="190"/>
      <c r="F143" s="128" t="n">
        <v>20.0649975585938</v>
      </c>
      <c r="G143" s="128" t="n">
        <v>20.7649975585938</v>
      </c>
      <c r="H143" s="128" t="n">
        <v>21.4649975585937</v>
      </c>
      <c r="I143" s="186"/>
      <c r="J143" s="180" t="n">
        <v>40695</v>
      </c>
      <c r="K143" s="144" t="n">
        <v>50.7875</v>
      </c>
      <c r="L143" s="144" t="n">
        <v>56.12</v>
      </c>
      <c r="M143" s="144" t="n">
        <v>61.4525</v>
      </c>
      <c r="O143" s="144" t="n">
        <v>40.23</v>
      </c>
      <c r="P143" s="144" t="n">
        <v>44.53</v>
      </c>
      <c r="Q143" s="144" t="n">
        <v>48.83</v>
      </c>
      <c r="S143" s="144" t="n">
        <v>0</v>
      </c>
      <c r="T143" s="144" t="n">
        <v>0</v>
      </c>
      <c r="U143" s="144" t="n">
        <v>0</v>
      </c>
      <c r="W143" s="144" t="n">
        <v>0.075524078497765</v>
      </c>
      <c r="X143" s="144" t="n">
        <v>0.15104815699553</v>
      </c>
      <c r="Y143" s="144" t="n">
        <v>0.226572235493295</v>
      </c>
      <c r="AA143" s="144" t="n">
        <v>0.0025</v>
      </c>
      <c r="AB143" s="144" t="n">
        <v>0.005</v>
      </c>
      <c r="AC143" s="144" t="n">
        <v>0.0075</v>
      </c>
      <c r="AE143" s="144" t="n">
        <v>-0.75</v>
      </c>
      <c r="AF143" s="144" t="n">
        <v>2.25</v>
      </c>
      <c r="AG143" s="144" t="n">
        <v>0.75</v>
      </c>
      <c r="AI143" s="144" t="n">
        <v>-0.1</v>
      </c>
      <c r="AJ143" s="144" t="n">
        <v>0.3</v>
      </c>
      <c r="AK143" s="144" t="n">
        <v>0.1</v>
      </c>
      <c r="AM143" s="186" t="n">
        <v>46</v>
      </c>
      <c r="AN143" s="196" t="n">
        <v>0.4</v>
      </c>
      <c r="BE143" s="180" t="n">
        <v>40695</v>
      </c>
      <c r="BF143" s="198" t="n">
        <v>0.9</v>
      </c>
    </row>
    <row r="144" customFormat="false" ht="12.75" hidden="false" customHeight="false" outlineLevel="0" collapsed="false">
      <c r="A144" s="194" t="n">
        <v>39845</v>
      </c>
      <c r="B144" s="128" t="n">
        <v>33.4</v>
      </c>
      <c r="C144" s="195" t="n">
        <v>34.8</v>
      </c>
      <c r="D144" s="128" t="n">
        <v>36.2</v>
      </c>
      <c r="E144" s="190"/>
      <c r="F144" s="128" t="n">
        <v>20.214997177124</v>
      </c>
      <c r="G144" s="128" t="n">
        <v>20.914997177124</v>
      </c>
      <c r="H144" s="128" t="n">
        <v>21.614997177124</v>
      </c>
      <c r="I144" s="186"/>
      <c r="J144" s="180" t="n">
        <v>40725</v>
      </c>
      <c r="K144" s="144" t="n">
        <v>88.518</v>
      </c>
      <c r="L144" s="144" t="n">
        <v>92.268</v>
      </c>
      <c r="M144" s="144" t="n">
        <v>96.018</v>
      </c>
      <c r="O144" s="144" t="n">
        <v>64.901</v>
      </c>
      <c r="P144" s="144" t="n">
        <v>69.201</v>
      </c>
      <c r="Q144" s="144" t="n">
        <v>73.501</v>
      </c>
      <c r="S144" s="144" t="n">
        <v>0</v>
      </c>
      <c r="T144" s="144" t="n">
        <v>0</v>
      </c>
      <c r="U144" s="144" t="n">
        <v>0</v>
      </c>
      <c r="W144" s="144" t="n">
        <v>0.0923072070528238</v>
      </c>
      <c r="X144" s="144" t="n">
        <v>0.184614414105648</v>
      </c>
      <c r="Y144" s="144" t="n">
        <v>0.276921621158472</v>
      </c>
      <c r="AA144" s="144" t="n">
        <v>0.0025</v>
      </c>
      <c r="AB144" s="144" t="n">
        <v>0.005</v>
      </c>
      <c r="AC144" s="144" t="n">
        <v>0.0075</v>
      </c>
      <c r="AE144" s="144" t="n">
        <v>-1</v>
      </c>
      <c r="AF144" s="144" t="n">
        <v>3</v>
      </c>
      <c r="AG144" s="144" t="n">
        <v>1</v>
      </c>
      <c r="AI144" s="144" t="n">
        <v>-0.1</v>
      </c>
      <c r="AJ144" s="144" t="n">
        <v>0.3</v>
      </c>
      <c r="AK144" s="144" t="n">
        <v>0.1</v>
      </c>
      <c r="AM144" s="186" t="n">
        <v>46</v>
      </c>
      <c r="AN144" s="196" t="n">
        <v>0.4</v>
      </c>
      <c r="BE144" s="180" t="n">
        <v>40725</v>
      </c>
      <c r="BF144" s="198" t="n">
        <v>0.9</v>
      </c>
    </row>
    <row r="145" customFormat="false" ht="12.75" hidden="false" customHeight="false" outlineLevel="0" collapsed="false">
      <c r="A145" s="194" t="n">
        <v>39873</v>
      </c>
      <c r="B145" s="128" t="n">
        <v>26.225</v>
      </c>
      <c r="C145" s="195" t="n">
        <v>27.025</v>
      </c>
      <c r="D145" s="128" t="n">
        <v>27.825</v>
      </c>
      <c r="E145" s="190"/>
      <c r="F145" s="128" t="n">
        <v>17.7649990844727</v>
      </c>
      <c r="G145" s="128" t="n">
        <v>18.1649990844727</v>
      </c>
      <c r="H145" s="128" t="n">
        <v>18.5649990844727</v>
      </c>
      <c r="I145" s="186"/>
      <c r="J145" s="180" t="n">
        <v>40756</v>
      </c>
      <c r="K145" s="144" t="n">
        <v>81.212</v>
      </c>
      <c r="L145" s="144" t="n">
        <v>84.962</v>
      </c>
      <c r="M145" s="144" t="n">
        <v>88.712</v>
      </c>
      <c r="O145" s="144" t="n">
        <v>58.498</v>
      </c>
      <c r="P145" s="144" t="n">
        <v>62.798</v>
      </c>
      <c r="Q145" s="144" t="n">
        <v>67.098</v>
      </c>
      <c r="S145" s="144" t="n">
        <v>0</v>
      </c>
      <c r="T145" s="144" t="n">
        <v>0</v>
      </c>
      <c r="U145" s="144" t="n">
        <v>0</v>
      </c>
      <c r="W145" s="144" t="n">
        <v>0.0923072070528238</v>
      </c>
      <c r="X145" s="144" t="n">
        <v>0.184614414105648</v>
      </c>
      <c r="Y145" s="144" t="n">
        <v>0.276921621158472</v>
      </c>
      <c r="AA145" s="144" t="n">
        <v>0.0025</v>
      </c>
      <c r="AB145" s="144" t="n">
        <v>0.005</v>
      </c>
      <c r="AC145" s="144" t="n">
        <v>0.0075</v>
      </c>
      <c r="AE145" s="144" t="n">
        <v>-1</v>
      </c>
      <c r="AF145" s="144" t="n">
        <v>3</v>
      </c>
      <c r="AG145" s="144" t="n">
        <v>1</v>
      </c>
      <c r="AI145" s="144" t="n">
        <v>-0.1</v>
      </c>
      <c r="AJ145" s="144" t="n">
        <v>0.3</v>
      </c>
      <c r="AK145" s="144" t="n">
        <v>0.1</v>
      </c>
      <c r="AM145" s="186" t="n">
        <v>47</v>
      </c>
      <c r="AN145" s="196" t="n">
        <v>0.4</v>
      </c>
      <c r="BE145" s="180" t="n">
        <v>40756</v>
      </c>
      <c r="BF145" s="198" t="n">
        <v>0.9</v>
      </c>
    </row>
    <row r="146" customFormat="false" ht="12.75" hidden="false" customHeight="false" outlineLevel="0" collapsed="false">
      <c r="A146" s="194" t="n">
        <v>39904</v>
      </c>
      <c r="B146" s="128" t="n">
        <v>27.1</v>
      </c>
      <c r="C146" s="195" t="n">
        <v>27.75</v>
      </c>
      <c r="D146" s="128" t="n">
        <v>28.4</v>
      </c>
      <c r="E146" s="190"/>
      <c r="F146" s="128" t="n">
        <v>18.0899990844727</v>
      </c>
      <c r="G146" s="128" t="n">
        <v>18.4149990844727</v>
      </c>
      <c r="H146" s="128" t="n">
        <v>18.7399990844727</v>
      </c>
      <c r="I146" s="186"/>
      <c r="J146" s="180" t="n">
        <v>40787</v>
      </c>
      <c r="K146" s="144" t="n">
        <v>27.858</v>
      </c>
      <c r="L146" s="144" t="n">
        <v>29.133</v>
      </c>
      <c r="M146" s="144" t="n">
        <v>30.408</v>
      </c>
      <c r="O146" s="144" t="n">
        <v>18.515</v>
      </c>
      <c r="P146" s="144" t="n">
        <v>22.815</v>
      </c>
      <c r="Q146" s="144" t="n">
        <v>27.115</v>
      </c>
      <c r="S146" s="144" t="n">
        <v>0</v>
      </c>
      <c r="T146" s="144" t="n">
        <v>0</v>
      </c>
      <c r="U146" s="144" t="n">
        <v>0</v>
      </c>
      <c r="W146" s="144" t="n">
        <v>0.0593342928714203</v>
      </c>
      <c r="X146" s="144" t="n">
        <v>0.118668585742841</v>
      </c>
      <c r="Y146" s="144" t="n">
        <v>0.178002878614261</v>
      </c>
      <c r="AA146" s="144" t="n">
        <v>0.0025</v>
      </c>
      <c r="AB146" s="144" t="n">
        <v>0.005</v>
      </c>
      <c r="AC146" s="144" t="n">
        <v>0.0075</v>
      </c>
      <c r="AE146" s="144" t="n">
        <v>-0.4</v>
      </c>
      <c r="AF146" s="144" t="n">
        <v>1.75</v>
      </c>
      <c r="AG146" s="144" t="n">
        <v>0.5</v>
      </c>
      <c r="AI146" s="144" t="n">
        <v>-0.1</v>
      </c>
      <c r="AJ146" s="144" t="n">
        <v>0.3</v>
      </c>
      <c r="AK146" s="144" t="n">
        <v>0.1</v>
      </c>
      <c r="AM146" s="186" t="n">
        <v>47</v>
      </c>
      <c r="AN146" s="196" t="n">
        <v>0.4</v>
      </c>
      <c r="BE146" s="180" t="n">
        <v>40787</v>
      </c>
      <c r="BF146" s="198" t="n">
        <v>0.9</v>
      </c>
    </row>
    <row r="147" customFormat="false" ht="12.75" hidden="false" customHeight="false" outlineLevel="0" collapsed="false">
      <c r="A147" s="194" t="n">
        <v>39934</v>
      </c>
      <c r="B147" s="128" t="n">
        <v>32.7</v>
      </c>
      <c r="C147" s="195" t="n">
        <v>34.95</v>
      </c>
      <c r="D147" s="128" t="n">
        <v>37.2</v>
      </c>
      <c r="E147" s="190"/>
      <c r="F147" s="128" t="n">
        <v>16.7399998474121</v>
      </c>
      <c r="G147" s="128" t="n">
        <v>17.8649998474121</v>
      </c>
      <c r="H147" s="128" t="n">
        <v>18.9899998474121</v>
      </c>
      <c r="I147" s="186"/>
      <c r="J147" s="180" t="n">
        <v>40817</v>
      </c>
      <c r="K147" s="144" t="n">
        <v>14.8265</v>
      </c>
      <c r="L147" s="144" t="n">
        <v>15.989</v>
      </c>
      <c r="M147" s="144" t="n">
        <v>17.1515</v>
      </c>
      <c r="O147" s="144" t="n">
        <v>11.96</v>
      </c>
      <c r="P147" s="144" t="n">
        <v>16.26</v>
      </c>
      <c r="Q147" s="144" t="n">
        <v>20.56</v>
      </c>
      <c r="S147" s="144" t="n">
        <v>0</v>
      </c>
      <c r="T147" s="144" t="n">
        <v>0</v>
      </c>
      <c r="U147" s="144" t="n">
        <v>0</v>
      </c>
      <c r="W147" s="144" t="n">
        <v>0.0419578213876472</v>
      </c>
      <c r="X147" s="144" t="n">
        <v>0.0839156427752944</v>
      </c>
      <c r="Y147" s="144" t="n">
        <v>0.125873464162942</v>
      </c>
      <c r="AA147" s="144" t="n">
        <v>0.0025</v>
      </c>
      <c r="AB147" s="144" t="n">
        <v>0.005</v>
      </c>
      <c r="AC147" s="144" t="n">
        <v>0.0075</v>
      </c>
      <c r="AE147" s="144" t="n">
        <v>-0.25</v>
      </c>
      <c r="AF147" s="144" t="n">
        <v>1.5</v>
      </c>
      <c r="AG147" s="144" t="n">
        <v>0.25</v>
      </c>
      <c r="AI147" s="144" t="n">
        <v>-0.1</v>
      </c>
      <c r="AJ147" s="144" t="n">
        <v>0.3</v>
      </c>
      <c r="AK147" s="144" t="n">
        <v>0.1</v>
      </c>
      <c r="AM147" s="186" t="n">
        <v>47</v>
      </c>
      <c r="AN147" s="196" t="n">
        <v>0.4</v>
      </c>
      <c r="BE147" s="180" t="n">
        <v>40817</v>
      </c>
      <c r="BF147" s="198" t="n">
        <v>0.9</v>
      </c>
    </row>
    <row r="148" customFormat="false" ht="12.75" hidden="false" customHeight="false" outlineLevel="0" collapsed="false">
      <c r="A148" s="194" t="n">
        <v>39965</v>
      </c>
      <c r="B148" s="128" t="n">
        <v>53.04</v>
      </c>
      <c r="C148" s="195" t="n">
        <v>59.5</v>
      </c>
      <c r="D148" s="128" t="n">
        <v>65.96</v>
      </c>
      <c r="E148" s="190"/>
      <c r="F148" s="128" t="n">
        <v>14.6950012207031</v>
      </c>
      <c r="G148" s="128" t="n">
        <v>17.9250012207031</v>
      </c>
      <c r="H148" s="128" t="n">
        <v>21.1550012207031</v>
      </c>
      <c r="I148" s="186"/>
      <c r="J148" s="180" t="n">
        <v>40848</v>
      </c>
      <c r="K148" s="144" t="n">
        <v>11.692</v>
      </c>
      <c r="L148" s="144" t="n">
        <v>12.8545</v>
      </c>
      <c r="M148" s="144" t="n">
        <v>14.017</v>
      </c>
      <c r="O148" s="144" t="n">
        <v>12.11</v>
      </c>
      <c r="P148" s="144" t="n">
        <v>16.41</v>
      </c>
      <c r="Q148" s="144" t="n">
        <v>20.71</v>
      </c>
      <c r="S148" s="144" t="n">
        <v>0</v>
      </c>
      <c r="T148" s="144" t="n">
        <v>0</v>
      </c>
      <c r="U148" s="144" t="n">
        <v>0</v>
      </c>
      <c r="W148" s="144" t="n">
        <v>0.0419578213876472</v>
      </c>
      <c r="X148" s="144" t="n">
        <v>0.0839156427752944</v>
      </c>
      <c r="Y148" s="144" t="n">
        <v>0.125873464162942</v>
      </c>
      <c r="AA148" s="144" t="n">
        <v>0.0025</v>
      </c>
      <c r="AB148" s="144" t="n">
        <v>0.005</v>
      </c>
      <c r="AC148" s="144" t="n">
        <v>0.0075</v>
      </c>
      <c r="AE148" s="144" t="n">
        <v>-0.25</v>
      </c>
      <c r="AF148" s="144" t="n">
        <v>1.5</v>
      </c>
      <c r="AG148" s="144" t="n">
        <v>0.25</v>
      </c>
      <c r="AI148" s="144" t="n">
        <v>-0.1</v>
      </c>
      <c r="AJ148" s="144" t="n">
        <v>0.3</v>
      </c>
      <c r="AK148" s="144" t="n">
        <v>0.1</v>
      </c>
      <c r="AM148" s="186" t="n">
        <v>48</v>
      </c>
      <c r="AN148" s="196" t="n">
        <v>0.4</v>
      </c>
      <c r="BE148" s="180" t="n">
        <v>40848</v>
      </c>
      <c r="BF148" s="198" t="n">
        <v>0.9</v>
      </c>
    </row>
    <row r="149" customFormat="false" ht="12.75" hidden="false" customHeight="false" outlineLevel="0" collapsed="false">
      <c r="A149" s="194" t="n">
        <v>39995</v>
      </c>
      <c r="B149" s="128" t="n">
        <v>95.85</v>
      </c>
      <c r="C149" s="195" t="n">
        <v>100.85</v>
      </c>
      <c r="D149" s="128" t="n">
        <v>105.85</v>
      </c>
      <c r="E149" s="190"/>
      <c r="F149" s="128" t="n">
        <v>15.1149998474121</v>
      </c>
      <c r="G149" s="128" t="n">
        <v>17.6149998474121</v>
      </c>
      <c r="H149" s="128" t="n">
        <v>20.1149998474121</v>
      </c>
      <c r="I149" s="186"/>
      <c r="J149" s="180" t="n">
        <v>40878</v>
      </c>
      <c r="K149" s="144" t="n">
        <v>21.234</v>
      </c>
      <c r="L149" s="144" t="n">
        <v>22.3965</v>
      </c>
      <c r="M149" s="144" t="n">
        <v>23.559</v>
      </c>
      <c r="O149" s="144" t="n">
        <v>12.71</v>
      </c>
      <c r="P149" s="144" t="n">
        <v>17.01</v>
      </c>
      <c r="Q149" s="144" t="n">
        <v>21.31</v>
      </c>
      <c r="S149" s="144" t="n">
        <v>0</v>
      </c>
      <c r="T149" s="144" t="n">
        <v>0</v>
      </c>
      <c r="U149" s="144" t="n">
        <v>0</v>
      </c>
      <c r="W149" s="144" t="n">
        <v>0.0419578213876472</v>
      </c>
      <c r="X149" s="144" t="n">
        <v>0.0839156427752944</v>
      </c>
      <c r="Y149" s="144" t="n">
        <v>0.125873464162942</v>
      </c>
      <c r="AA149" s="144" t="n">
        <v>0.0025</v>
      </c>
      <c r="AB149" s="144" t="n">
        <v>0.005</v>
      </c>
      <c r="AC149" s="144" t="n">
        <v>0.0075</v>
      </c>
      <c r="AE149" s="144" t="n">
        <v>-0.25</v>
      </c>
      <c r="AF149" s="144" t="n">
        <v>1.5</v>
      </c>
      <c r="AG149" s="144" t="n">
        <v>0.25</v>
      </c>
      <c r="AI149" s="144" t="n">
        <v>-0.1</v>
      </c>
      <c r="AJ149" s="144" t="n">
        <v>0.3</v>
      </c>
      <c r="AK149" s="144" t="n">
        <v>0.1</v>
      </c>
      <c r="AM149" s="186" t="n">
        <v>48</v>
      </c>
      <c r="AN149" s="196" t="n">
        <v>0.4</v>
      </c>
      <c r="BE149" s="180" t="n">
        <v>40878</v>
      </c>
      <c r="BF149" s="198" t="n">
        <v>0.9</v>
      </c>
    </row>
    <row r="150" customFormat="false" ht="12.75" hidden="false" customHeight="false" outlineLevel="0" collapsed="false">
      <c r="A150" s="194" t="n">
        <v>40026</v>
      </c>
      <c r="B150" s="128" t="n">
        <v>83.35</v>
      </c>
      <c r="C150" s="195" t="n">
        <v>88.35</v>
      </c>
      <c r="D150" s="128" t="n">
        <v>93.35</v>
      </c>
      <c r="E150" s="190"/>
      <c r="F150" s="128" t="n">
        <v>15.1649990844727</v>
      </c>
      <c r="G150" s="128" t="n">
        <v>17.6649990844727</v>
      </c>
      <c r="H150" s="128" t="n">
        <v>20.1649990844727</v>
      </c>
      <c r="I150" s="186"/>
      <c r="J150" s="180" t="n">
        <v>40909</v>
      </c>
      <c r="K150" s="144" t="n">
        <v>29.569</v>
      </c>
      <c r="L150" s="144" t="n">
        <v>30.844</v>
      </c>
      <c r="M150" s="144" t="n">
        <v>32.119</v>
      </c>
      <c r="O150" s="144" t="n">
        <v>19.1835</v>
      </c>
      <c r="P150" s="144" t="n">
        <v>23.4835</v>
      </c>
      <c r="Q150" s="144" t="n">
        <v>27.7835</v>
      </c>
      <c r="S150" s="144" t="n">
        <v>0.25</v>
      </c>
      <c r="T150" s="144" t="n">
        <v>0.25</v>
      </c>
      <c r="U150" s="144" t="n">
        <v>0.25</v>
      </c>
      <c r="W150" s="144" t="n">
        <v>0.0644472136514261</v>
      </c>
      <c r="X150" s="144" t="n">
        <v>0.128894427302852</v>
      </c>
      <c r="Y150" s="144" t="n">
        <v>0.193341640954278</v>
      </c>
      <c r="AA150" s="144" t="n">
        <v>0.0025</v>
      </c>
      <c r="AB150" s="144" t="n">
        <v>0.005</v>
      </c>
      <c r="AC150" s="144" t="n">
        <v>0.0075</v>
      </c>
      <c r="AE150" s="144" t="n">
        <v>-0.4</v>
      </c>
      <c r="AF150" s="144" t="n">
        <v>1.75</v>
      </c>
      <c r="AG150" s="144" t="n">
        <v>0.5</v>
      </c>
      <c r="AI150" s="144" t="n">
        <v>-0.1</v>
      </c>
      <c r="AJ150" s="144" t="n">
        <v>0.3</v>
      </c>
      <c r="AK150" s="144" t="n">
        <v>0.1</v>
      </c>
      <c r="AM150" s="186" t="n">
        <v>48</v>
      </c>
      <c r="AN150" s="196" t="n">
        <v>0.4</v>
      </c>
      <c r="BE150" s="180" t="n">
        <v>40909</v>
      </c>
      <c r="BF150" s="198" t="n">
        <v>0.9</v>
      </c>
    </row>
    <row r="151" customFormat="false" ht="12.75" hidden="false" customHeight="false" outlineLevel="0" collapsed="false">
      <c r="A151" s="194" t="n">
        <v>40057</v>
      </c>
      <c r="B151" s="128" t="n">
        <v>33.1</v>
      </c>
      <c r="C151" s="195" t="n">
        <v>34.6</v>
      </c>
      <c r="D151" s="128" t="n">
        <v>36.1</v>
      </c>
      <c r="E151" s="190"/>
      <c r="F151" s="128" t="n">
        <v>16.9149990844727</v>
      </c>
      <c r="G151" s="128" t="n">
        <v>17.6649990844727</v>
      </c>
      <c r="H151" s="128" t="n">
        <v>18.4149990844727</v>
      </c>
      <c r="I151" s="186"/>
      <c r="J151" s="180" t="n">
        <v>40940</v>
      </c>
      <c r="K151" s="144" t="n">
        <v>28.5175</v>
      </c>
      <c r="L151" s="144" t="n">
        <v>29.7925</v>
      </c>
      <c r="M151" s="144" t="n">
        <v>31.0675</v>
      </c>
      <c r="O151" s="144" t="n">
        <v>21.2865</v>
      </c>
      <c r="P151" s="144" t="n">
        <v>25.5865</v>
      </c>
      <c r="Q151" s="144" t="n">
        <v>29.8865</v>
      </c>
      <c r="S151" s="144" t="n">
        <v>0</v>
      </c>
      <c r="T151" s="144" t="n">
        <v>0</v>
      </c>
      <c r="U151" s="144" t="n">
        <v>0</v>
      </c>
      <c r="W151" s="144" t="n">
        <v>0.0644472136514261</v>
      </c>
      <c r="X151" s="144" t="n">
        <v>0.128894427302852</v>
      </c>
      <c r="Y151" s="144" t="n">
        <v>0.193341640954278</v>
      </c>
      <c r="AA151" s="144" t="n">
        <v>0.0025</v>
      </c>
      <c r="AB151" s="144" t="n">
        <v>0.005</v>
      </c>
      <c r="AC151" s="144" t="n">
        <v>0.0075</v>
      </c>
      <c r="AE151" s="144" t="n">
        <v>-0.4</v>
      </c>
      <c r="AF151" s="144" t="n">
        <v>1.75</v>
      </c>
      <c r="AG151" s="144" t="n">
        <v>0.5</v>
      </c>
      <c r="AI151" s="144" t="n">
        <v>-0.1</v>
      </c>
      <c r="AJ151" s="144" t="n">
        <v>0.3</v>
      </c>
      <c r="AK151" s="144" t="n">
        <v>0.1</v>
      </c>
      <c r="AM151" s="186" t="n">
        <v>49</v>
      </c>
      <c r="AN151" s="196" t="n">
        <v>0.4</v>
      </c>
      <c r="BE151" s="180" t="n">
        <v>40940</v>
      </c>
      <c r="BF151" s="198" t="n">
        <v>0.9</v>
      </c>
    </row>
    <row r="152" customFormat="false" ht="12.75" hidden="false" customHeight="false" outlineLevel="0" collapsed="false">
      <c r="A152" s="194" t="n">
        <v>40087</v>
      </c>
      <c r="B152" s="128" t="n">
        <v>25.5</v>
      </c>
      <c r="C152" s="195" t="n">
        <v>26.85</v>
      </c>
      <c r="D152" s="128" t="n">
        <v>28.2</v>
      </c>
      <c r="E152" s="190"/>
      <c r="F152" s="128" t="n">
        <v>16.6899998474121</v>
      </c>
      <c r="G152" s="128" t="n">
        <v>17.3649998474121</v>
      </c>
      <c r="H152" s="128" t="n">
        <v>18.0399998474121</v>
      </c>
      <c r="I152" s="186"/>
      <c r="J152" s="180" t="n">
        <v>40969</v>
      </c>
      <c r="K152" s="144" t="n">
        <v>22.47125</v>
      </c>
      <c r="L152" s="144" t="n">
        <v>23.18375</v>
      </c>
      <c r="M152" s="144" t="n">
        <v>23.89625</v>
      </c>
      <c r="O152" s="144" t="n">
        <v>13.97425</v>
      </c>
      <c r="P152" s="144" t="n">
        <v>18.27425</v>
      </c>
      <c r="Q152" s="144" t="n">
        <v>22.57425</v>
      </c>
      <c r="S152" s="144" t="n">
        <v>0</v>
      </c>
      <c r="T152" s="144" t="n">
        <v>0</v>
      </c>
      <c r="U152" s="144" t="n">
        <v>0</v>
      </c>
      <c r="W152" s="144" t="n">
        <v>0.0537060113761884</v>
      </c>
      <c r="X152" s="144" t="n">
        <v>0.107412022752377</v>
      </c>
      <c r="Y152" s="144" t="n">
        <v>0.161118034128565</v>
      </c>
      <c r="AA152" s="144" t="n">
        <v>0.0025</v>
      </c>
      <c r="AB152" s="144" t="n">
        <v>0.005</v>
      </c>
      <c r="AC152" s="144" t="n">
        <v>0.0075</v>
      </c>
      <c r="AE152" s="144" t="n">
        <v>-0.25</v>
      </c>
      <c r="AF152" s="144" t="n">
        <v>1.1</v>
      </c>
      <c r="AG152" s="144" t="n">
        <v>0.25</v>
      </c>
      <c r="AI152" s="144" t="n">
        <v>-0.1</v>
      </c>
      <c r="AJ152" s="144" t="n">
        <v>0.3</v>
      </c>
      <c r="AK152" s="144" t="n">
        <v>0.1</v>
      </c>
      <c r="AM152" s="186" t="n">
        <v>49</v>
      </c>
      <c r="AN152" s="196" t="n">
        <v>0.4</v>
      </c>
      <c r="BE152" s="180" t="n">
        <v>40969</v>
      </c>
      <c r="BF152" s="198" t="n">
        <v>0.9</v>
      </c>
    </row>
    <row r="153" customFormat="false" ht="12.75" hidden="false" customHeight="false" outlineLevel="0" collapsed="false">
      <c r="A153" s="194" t="n">
        <v>40118</v>
      </c>
      <c r="B153" s="128" t="n">
        <v>25.75</v>
      </c>
      <c r="C153" s="195" t="n">
        <v>27.1</v>
      </c>
      <c r="D153" s="128" t="n">
        <v>28.45</v>
      </c>
      <c r="E153" s="190"/>
      <c r="F153" s="128" t="n">
        <v>14.9399998474121</v>
      </c>
      <c r="G153" s="128" t="n">
        <v>15.6149998474121</v>
      </c>
      <c r="H153" s="128" t="n">
        <v>16.2899998474121</v>
      </c>
      <c r="I153" s="186"/>
      <c r="J153" s="180" t="n">
        <v>41000</v>
      </c>
      <c r="K153" s="144" t="n">
        <v>23.48</v>
      </c>
      <c r="L153" s="144" t="n">
        <v>24.08</v>
      </c>
      <c r="M153" s="144" t="n">
        <v>24.68</v>
      </c>
      <c r="O153" s="144" t="n">
        <v>18.66</v>
      </c>
      <c r="P153" s="144" t="n">
        <v>22.96</v>
      </c>
      <c r="Q153" s="144" t="n">
        <v>27.26</v>
      </c>
      <c r="S153" s="144" t="n">
        <v>0</v>
      </c>
      <c r="T153" s="144" t="n">
        <v>0</v>
      </c>
      <c r="U153" s="144" t="n">
        <v>0</v>
      </c>
      <c r="W153" s="144" t="n">
        <v>0.051020710807379</v>
      </c>
      <c r="X153" s="144" t="n">
        <v>0.102041421614758</v>
      </c>
      <c r="Y153" s="144" t="n">
        <v>0.153062132422137</v>
      </c>
      <c r="AA153" s="144" t="n">
        <v>0.0025</v>
      </c>
      <c r="AB153" s="144" t="n">
        <v>0.005</v>
      </c>
      <c r="AC153" s="144" t="n">
        <v>0.0075</v>
      </c>
      <c r="AE153" s="144" t="n">
        <v>-0.25</v>
      </c>
      <c r="AF153" s="144" t="n">
        <v>1.2</v>
      </c>
      <c r="AG153" s="144" t="n">
        <v>0.25</v>
      </c>
      <c r="AI153" s="144" t="n">
        <v>-0.1</v>
      </c>
      <c r="AJ153" s="144" t="n">
        <v>0.3</v>
      </c>
      <c r="AK153" s="144" t="n">
        <v>0.1</v>
      </c>
      <c r="AM153" s="186" t="n">
        <v>49</v>
      </c>
      <c r="AN153" s="196" t="n">
        <v>0.4</v>
      </c>
      <c r="BE153" s="180" t="n">
        <v>41000</v>
      </c>
      <c r="BF153" s="198" t="n">
        <v>0.9</v>
      </c>
    </row>
    <row r="154" customFormat="false" ht="12.75" hidden="false" customHeight="false" outlineLevel="0" collapsed="false">
      <c r="A154" s="194" t="n">
        <v>40148</v>
      </c>
      <c r="B154" s="128" t="n">
        <v>26.75</v>
      </c>
      <c r="C154" s="195" t="n">
        <v>28.1</v>
      </c>
      <c r="D154" s="128" t="n">
        <v>29.45</v>
      </c>
      <c r="E154" s="190"/>
      <c r="F154" s="128" t="n">
        <v>15.7900002288818</v>
      </c>
      <c r="G154" s="128" t="n">
        <v>16.4650002288818</v>
      </c>
      <c r="H154" s="128" t="n">
        <v>17.1400002288818</v>
      </c>
      <c r="I154" s="186"/>
      <c r="J154" s="180" t="n">
        <v>41030</v>
      </c>
      <c r="K154" s="144" t="n">
        <v>24.743</v>
      </c>
      <c r="L154" s="144" t="n">
        <v>26.603</v>
      </c>
      <c r="M154" s="144" t="n">
        <v>28.463</v>
      </c>
      <c r="O154" s="144" t="n">
        <v>21.584</v>
      </c>
      <c r="P154" s="144" t="n">
        <v>25.884</v>
      </c>
      <c r="Q154" s="144" t="n">
        <v>30.184</v>
      </c>
      <c r="S154" s="144" t="n">
        <v>0</v>
      </c>
      <c r="T154" s="144" t="n">
        <v>0</v>
      </c>
      <c r="U154" s="144" t="n">
        <v>0</v>
      </c>
      <c r="W154" s="144" t="n">
        <v>0.0563913119449978</v>
      </c>
      <c r="X154" s="144" t="n">
        <v>0.112782623889996</v>
      </c>
      <c r="Y154" s="144" t="n">
        <v>0.169173935834994</v>
      </c>
      <c r="AA154" s="144" t="n">
        <v>0.0025</v>
      </c>
      <c r="AB154" s="144" t="n">
        <v>0.005</v>
      </c>
      <c r="AC154" s="144" t="n">
        <v>0.0075</v>
      </c>
      <c r="AE154" s="144" t="n">
        <v>-0.25</v>
      </c>
      <c r="AF154" s="144" t="n">
        <v>2</v>
      </c>
      <c r="AG154" s="144" t="n">
        <v>0.25</v>
      </c>
      <c r="AI154" s="144" t="n">
        <v>-0.1</v>
      </c>
      <c r="AJ154" s="144" t="n">
        <v>0.3</v>
      </c>
      <c r="AK154" s="144" t="n">
        <v>0.1</v>
      </c>
      <c r="AM154" s="186" t="n">
        <v>50</v>
      </c>
      <c r="AN154" s="196" t="n">
        <v>0.4</v>
      </c>
      <c r="BE154" s="180" t="n">
        <v>41030</v>
      </c>
      <c r="BF154" s="198" t="n">
        <v>0.9</v>
      </c>
    </row>
    <row r="155" customFormat="false" ht="12.75" hidden="false" customHeight="false" outlineLevel="0" collapsed="false">
      <c r="A155" s="194" t="n">
        <v>40179</v>
      </c>
      <c r="B155" s="128" t="n">
        <v>33.55</v>
      </c>
      <c r="C155" s="195" t="n">
        <v>35.05</v>
      </c>
      <c r="D155" s="128" t="n">
        <v>36.55</v>
      </c>
      <c r="E155" s="190"/>
      <c r="F155" s="128" t="n">
        <v>20.2649975585938</v>
      </c>
      <c r="G155" s="128" t="n">
        <v>21.0149975585938</v>
      </c>
      <c r="H155" s="128" t="n">
        <v>21.7649975585938</v>
      </c>
      <c r="I155" s="186"/>
      <c r="J155" s="180" t="n">
        <v>41061</v>
      </c>
      <c r="K155" s="144" t="n">
        <v>51.2475</v>
      </c>
      <c r="L155" s="144" t="n">
        <v>56.58</v>
      </c>
      <c r="M155" s="144" t="n">
        <v>61.9125</v>
      </c>
      <c r="O155" s="144" t="n">
        <v>40.595</v>
      </c>
      <c r="P155" s="144" t="n">
        <v>44.895</v>
      </c>
      <c r="Q155" s="144" t="n">
        <v>49.195</v>
      </c>
      <c r="S155" s="144" t="n">
        <v>0</v>
      </c>
      <c r="T155" s="144" t="n">
        <v>0</v>
      </c>
      <c r="U155" s="144" t="n">
        <v>0</v>
      </c>
      <c r="W155" s="144" t="n">
        <v>0.0725031153578544</v>
      </c>
      <c r="X155" s="144" t="n">
        <v>0.145006230715709</v>
      </c>
      <c r="Y155" s="144" t="n">
        <v>0.217509346073563</v>
      </c>
      <c r="AA155" s="144" t="n">
        <v>0.0025</v>
      </c>
      <c r="AB155" s="144" t="n">
        <v>0.005</v>
      </c>
      <c r="AC155" s="144" t="n">
        <v>0.0075</v>
      </c>
      <c r="AE155" s="144" t="n">
        <v>-0.75</v>
      </c>
      <c r="AF155" s="144" t="n">
        <v>2.25</v>
      </c>
      <c r="AG155" s="144" t="n">
        <v>0.75</v>
      </c>
      <c r="AI155" s="144" t="n">
        <v>-0.1</v>
      </c>
      <c r="AJ155" s="144" t="n">
        <v>0.3</v>
      </c>
      <c r="AK155" s="144" t="n">
        <v>0.1</v>
      </c>
      <c r="AM155" s="186" t="n">
        <v>50</v>
      </c>
      <c r="AN155" s="196" t="n">
        <v>0.4</v>
      </c>
      <c r="BE155" s="180" t="n">
        <v>41061</v>
      </c>
      <c r="BF155" s="198" t="n">
        <v>0.9</v>
      </c>
    </row>
    <row r="156" customFormat="false" ht="12.75" hidden="false" customHeight="false" outlineLevel="0" collapsed="false">
      <c r="A156" s="194" t="n">
        <v>40210</v>
      </c>
      <c r="B156" s="128" t="n">
        <v>33.55</v>
      </c>
      <c r="C156" s="195" t="n">
        <v>35.05</v>
      </c>
      <c r="D156" s="128" t="n">
        <v>36.55</v>
      </c>
      <c r="E156" s="190"/>
      <c r="F156" s="128" t="n">
        <v>20.414997177124</v>
      </c>
      <c r="G156" s="128" t="n">
        <v>21.164997177124</v>
      </c>
      <c r="H156" s="128" t="n">
        <v>21.914997177124</v>
      </c>
      <c r="I156" s="186"/>
      <c r="J156" s="180" t="n">
        <v>41091</v>
      </c>
      <c r="K156" s="144" t="n">
        <v>90.278</v>
      </c>
      <c r="L156" s="144" t="n">
        <v>94.028</v>
      </c>
      <c r="M156" s="144" t="n">
        <v>97.778</v>
      </c>
      <c r="O156" s="144" t="n">
        <v>66.221</v>
      </c>
      <c r="P156" s="144" t="n">
        <v>70.521</v>
      </c>
      <c r="Q156" s="144" t="n">
        <v>74.821</v>
      </c>
      <c r="S156" s="144" t="n">
        <v>0</v>
      </c>
      <c r="T156" s="144" t="n">
        <v>0</v>
      </c>
      <c r="U156" s="144" t="n">
        <v>0</v>
      </c>
      <c r="W156" s="144" t="n">
        <v>0.0886149187707109</v>
      </c>
      <c r="X156" s="144" t="n">
        <v>0.177229837541422</v>
      </c>
      <c r="Y156" s="144" t="n">
        <v>0.265844756312133</v>
      </c>
      <c r="AA156" s="144" t="n">
        <v>0.0025</v>
      </c>
      <c r="AB156" s="144" t="n">
        <v>0.005</v>
      </c>
      <c r="AC156" s="144" t="n">
        <v>0.0075</v>
      </c>
      <c r="AE156" s="144" t="n">
        <v>-1</v>
      </c>
      <c r="AF156" s="144" t="n">
        <v>3</v>
      </c>
      <c r="AG156" s="144" t="n">
        <v>1</v>
      </c>
      <c r="AI156" s="144" t="n">
        <v>-0.1</v>
      </c>
      <c r="AJ156" s="144" t="n">
        <v>0.3</v>
      </c>
      <c r="AK156" s="144" t="n">
        <v>0.1</v>
      </c>
      <c r="AM156" s="186" t="n">
        <v>50</v>
      </c>
      <c r="AN156" s="196" t="n">
        <v>0.4</v>
      </c>
      <c r="BE156" s="180" t="n">
        <v>41091</v>
      </c>
      <c r="BF156" s="198" t="n">
        <v>0.9</v>
      </c>
    </row>
    <row r="157" customFormat="false" ht="12.75" hidden="false" customHeight="false" outlineLevel="0" collapsed="false">
      <c r="A157" s="194" t="n">
        <v>40238</v>
      </c>
      <c r="B157" s="128" t="n">
        <v>26.425</v>
      </c>
      <c r="C157" s="195" t="n">
        <v>27.275</v>
      </c>
      <c r="D157" s="128" t="n">
        <v>28.125</v>
      </c>
      <c r="E157" s="190"/>
      <c r="F157" s="128" t="n">
        <v>17.9899990844727</v>
      </c>
      <c r="G157" s="128" t="n">
        <v>18.4149990844727</v>
      </c>
      <c r="H157" s="128" t="n">
        <v>18.8399990844727</v>
      </c>
      <c r="I157" s="186"/>
      <c r="J157" s="180" t="n">
        <v>41122</v>
      </c>
      <c r="K157" s="144" t="n">
        <v>83.052</v>
      </c>
      <c r="L157" s="144" t="n">
        <v>86.802</v>
      </c>
      <c r="M157" s="144" t="n">
        <v>90.552</v>
      </c>
      <c r="O157" s="144" t="n">
        <v>59.858</v>
      </c>
      <c r="P157" s="144" t="n">
        <v>64.158</v>
      </c>
      <c r="Q157" s="144" t="n">
        <v>68.458</v>
      </c>
      <c r="S157" s="144" t="n">
        <v>0</v>
      </c>
      <c r="T157" s="144" t="n">
        <v>0</v>
      </c>
      <c r="U157" s="144" t="n">
        <v>0</v>
      </c>
      <c r="W157" s="144" t="n">
        <v>0.0886149187707109</v>
      </c>
      <c r="X157" s="144" t="n">
        <v>0.177229837541422</v>
      </c>
      <c r="Y157" s="144" t="n">
        <v>0.265844756312133</v>
      </c>
      <c r="AA157" s="144" t="n">
        <v>0.0025</v>
      </c>
      <c r="AB157" s="144" t="n">
        <v>0.005</v>
      </c>
      <c r="AC157" s="144" t="n">
        <v>0.0075</v>
      </c>
      <c r="AE157" s="144" t="n">
        <v>-1</v>
      </c>
      <c r="AF157" s="144" t="n">
        <v>3</v>
      </c>
      <c r="AG157" s="144" t="n">
        <v>1</v>
      </c>
      <c r="AI157" s="144" t="n">
        <v>-0.1</v>
      </c>
      <c r="AJ157" s="144" t="n">
        <v>0.3</v>
      </c>
      <c r="AK157" s="144" t="n">
        <v>0.1</v>
      </c>
      <c r="AM157" s="186" t="n">
        <v>51</v>
      </c>
      <c r="AN157" s="196" t="n">
        <v>0.4</v>
      </c>
      <c r="BE157" s="180" t="n">
        <v>41122</v>
      </c>
      <c r="BF157" s="198" t="n">
        <v>0.9</v>
      </c>
    </row>
    <row r="158" customFormat="false" ht="12.75" hidden="false" customHeight="false" outlineLevel="0" collapsed="false">
      <c r="A158" s="194" t="n">
        <v>40269</v>
      </c>
      <c r="B158" s="128" t="n">
        <v>27.3</v>
      </c>
      <c r="C158" s="195" t="n">
        <v>28</v>
      </c>
      <c r="D158" s="128" t="n">
        <v>28.7</v>
      </c>
      <c r="E158" s="190"/>
      <c r="F158" s="128" t="n">
        <v>18.3149990844727</v>
      </c>
      <c r="G158" s="128" t="n">
        <v>18.6649990844727</v>
      </c>
      <c r="H158" s="128" t="n">
        <v>19.0149990844727</v>
      </c>
      <c r="I158" s="186"/>
      <c r="J158" s="180" t="n">
        <v>41153</v>
      </c>
      <c r="K158" s="144" t="n">
        <v>27.9905</v>
      </c>
      <c r="L158" s="144" t="n">
        <v>29.3405</v>
      </c>
      <c r="M158" s="144" t="n">
        <v>30.6905</v>
      </c>
      <c r="O158" s="144" t="n">
        <v>18.6775</v>
      </c>
      <c r="P158" s="144" t="n">
        <v>22.9775</v>
      </c>
      <c r="Q158" s="144" t="n">
        <v>27.2775</v>
      </c>
      <c r="S158" s="144" t="n">
        <v>0</v>
      </c>
      <c r="T158" s="144" t="n">
        <v>0</v>
      </c>
      <c r="U158" s="144" t="n">
        <v>0</v>
      </c>
      <c r="W158" s="144" t="n">
        <v>0.0569609211565635</v>
      </c>
      <c r="X158" s="144" t="n">
        <v>0.113921842313127</v>
      </c>
      <c r="Y158" s="144" t="n">
        <v>0.17088276346969</v>
      </c>
      <c r="AA158" s="144" t="n">
        <v>0.0025</v>
      </c>
      <c r="AB158" s="144" t="n">
        <v>0.005</v>
      </c>
      <c r="AC158" s="144" t="n">
        <v>0.0075</v>
      </c>
      <c r="AE158" s="144" t="n">
        <v>-0.4</v>
      </c>
      <c r="AF158" s="144" t="n">
        <v>1.75</v>
      </c>
      <c r="AG158" s="144" t="n">
        <v>0.5</v>
      </c>
      <c r="AI158" s="144" t="n">
        <v>-0.1</v>
      </c>
      <c r="AJ158" s="144" t="n">
        <v>0.3</v>
      </c>
      <c r="AK158" s="144" t="n">
        <v>0.1</v>
      </c>
      <c r="AM158" s="186" t="n">
        <v>51</v>
      </c>
      <c r="AN158" s="196" t="n">
        <v>0.4</v>
      </c>
      <c r="BE158" s="180" t="n">
        <v>41153</v>
      </c>
      <c r="BF158" s="198" t="n">
        <v>0.9</v>
      </c>
    </row>
    <row r="159" customFormat="false" ht="12.75" hidden="false" customHeight="false" outlineLevel="0" collapsed="false">
      <c r="A159" s="194" t="n">
        <v>40299</v>
      </c>
      <c r="B159" s="128" t="n">
        <v>33.47</v>
      </c>
      <c r="C159" s="195" t="n">
        <v>35.95</v>
      </c>
      <c r="D159" s="128" t="n">
        <v>38.43</v>
      </c>
      <c r="E159" s="190"/>
      <c r="F159" s="128" t="n">
        <v>16.8749998474121</v>
      </c>
      <c r="G159" s="128" t="n">
        <v>18.1149998474121</v>
      </c>
      <c r="H159" s="128" t="n">
        <v>19.3549998474121</v>
      </c>
      <c r="I159" s="186"/>
      <c r="J159" s="180" t="n">
        <v>41183</v>
      </c>
      <c r="K159" s="144" t="n">
        <v>19.0875</v>
      </c>
      <c r="L159" s="144" t="n">
        <v>20.325</v>
      </c>
      <c r="M159" s="144" t="n">
        <v>21.5625</v>
      </c>
      <c r="O159" s="144" t="n">
        <v>11.96</v>
      </c>
      <c r="P159" s="144" t="n">
        <v>16.26</v>
      </c>
      <c r="Q159" s="144" t="n">
        <v>20.56</v>
      </c>
      <c r="S159" s="144" t="n">
        <v>0</v>
      </c>
      <c r="T159" s="144" t="n">
        <v>0</v>
      </c>
      <c r="U159" s="144" t="n">
        <v>0</v>
      </c>
      <c r="W159" s="144" t="n">
        <v>0.0402795085321413</v>
      </c>
      <c r="X159" s="144" t="n">
        <v>0.0805590170642826</v>
      </c>
      <c r="Y159" s="144" t="n">
        <v>0.120838525596424</v>
      </c>
      <c r="AA159" s="144" t="n">
        <v>0.0025</v>
      </c>
      <c r="AB159" s="144" t="n">
        <v>0.005</v>
      </c>
      <c r="AC159" s="144" t="n">
        <v>0.0075</v>
      </c>
      <c r="AE159" s="144" t="n">
        <v>-0.25</v>
      </c>
      <c r="AF159" s="144" t="n">
        <v>1.5</v>
      </c>
      <c r="AG159" s="144" t="n">
        <v>0.25</v>
      </c>
      <c r="AI159" s="144" t="n">
        <v>-0.1</v>
      </c>
      <c r="AJ159" s="144" t="n">
        <v>0.3</v>
      </c>
      <c r="AK159" s="144" t="n">
        <v>0.1</v>
      </c>
      <c r="AM159" s="186" t="n">
        <v>51</v>
      </c>
      <c r="AN159" s="196" t="n">
        <v>0.4</v>
      </c>
      <c r="BE159" s="180" t="n">
        <v>41183</v>
      </c>
      <c r="BF159" s="198" t="n">
        <v>0.9</v>
      </c>
    </row>
    <row r="160" customFormat="false" ht="12.75" hidden="false" customHeight="false" outlineLevel="0" collapsed="false">
      <c r="A160" s="194" t="n">
        <v>40330</v>
      </c>
      <c r="B160" s="128" t="n">
        <v>53.39</v>
      </c>
      <c r="C160" s="195" t="n">
        <v>60.5</v>
      </c>
      <c r="D160" s="128" t="n">
        <v>67.61</v>
      </c>
      <c r="E160" s="190"/>
      <c r="F160" s="128" t="n">
        <v>14.6200012207031</v>
      </c>
      <c r="G160" s="128" t="n">
        <v>18.1750012207031</v>
      </c>
      <c r="H160" s="128" t="n">
        <v>21.7300012207031</v>
      </c>
      <c r="I160" s="186"/>
      <c r="J160" s="180" t="n">
        <v>41214</v>
      </c>
      <c r="K160" s="144" t="n">
        <v>19.275</v>
      </c>
      <c r="L160" s="144" t="n">
        <v>20.5125</v>
      </c>
      <c r="M160" s="144" t="n">
        <v>21.75</v>
      </c>
      <c r="O160" s="144" t="n">
        <v>12.11</v>
      </c>
      <c r="P160" s="144" t="n">
        <v>16.41</v>
      </c>
      <c r="Q160" s="144" t="n">
        <v>20.71</v>
      </c>
      <c r="S160" s="144" t="n">
        <v>0</v>
      </c>
      <c r="T160" s="144" t="n">
        <v>0</v>
      </c>
      <c r="U160" s="144" t="n">
        <v>0</v>
      </c>
      <c r="W160" s="144" t="n">
        <v>0.0402795085321413</v>
      </c>
      <c r="X160" s="144" t="n">
        <v>0.0805590170642826</v>
      </c>
      <c r="Y160" s="144" t="n">
        <v>0.120838525596424</v>
      </c>
      <c r="AA160" s="144" t="n">
        <v>0.0025</v>
      </c>
      <c r="AB160" s="144" t="n">
        <v>0.005</v>
      </c>
      <c r="AC160" s="144" t="n">
        <v>0.0075</v>
      </c>
      <c r="AE160" s="144" t="n">
        <v>-0.25</v>
      </c>
      <c r="AF160" s="144" t="n">
        <v>1.5</v>
      </c>
      <c r="AG160" s="144" t="n">
        <v>0.25</v>
      </c>
      <c r="AI160" s="144" t="n">
        <v>-0.1</v>
      </c>
      <c r="AJ160" s="144" t="n">
        <v>0.3</v>
      </c>
      <c r="AK160" s="144" t="n">
        <v>0.1</v>
      </c>
      <c r="AM160" s="186" t="n">
        <v>52</v>
      </c>
      <c r="AN160" s="196" t="n">
        <v>0.4</v>
      </c>
      <c r="BE160" s="180" t="n">
        <v>41214</v>
      </c>
      <c r="BF160" s="198" t="n">
        <v>0.9</v>
      </c>
    </row>
    <row r="161" customFormat="false" ht="12.75" hidden="false" customHeight="false" outlineLevel="0" collapsed="false">
      <c r="A161" s="194" t="n">
        <v>40360</v>
      </c>
      <c r="B161" s="128" t="n">
        <v>97.85</v>
      </c>
      <c r="C161" s="195" t="n">
        <v>102.85</v>
      </c>
      <c r="D161" s="128" t="n">
        <v>107.85</v>
      </c>
      <c r="E161" s="190"/>
      <c r="F161" s="128" t="n">
        <v>15.3649998474121</v>
      </c>
      <c r="G161" s="128" t="n">
        <v>17.8649998474121</v>
      </c>
      <c r="H161" s="128" t="n">
        <v>20.3649998474121</v>
      </c>
      <c r="I161" s="186"/>
      <c r="J161" s="180" t="n">
        <v>41244</v>
      </c>
      <c r="K161" s="144" t="n">
        <v>21.159</v>
      </c>
      <c r="L161" s="144" t="n">
        <v>22.3965</v>
      </c>
      <c r="M161" s="144" t="n">
        <v>23.634</v>
      </c>
      <c r="O161" s="144" t="n">
        <v>12.71</v>
      </c>
      <c r="P161" s="144" t="n">
        <v>17.01</v>
      </c>
      <c r="Q161" s="144" t="n">
        <v>21.31</v>
      </c>
      <c r="S161" s="144" t="n">
        <v>0</v>
      </c>
      <c r="T161" s="144" t="n">
        <v>0</v>
      </c>
      <c r="U161" s="144" t="n">
        <v>0</v>
      </c>
      <c r="W161" s="144" t="n">
        <v>0.0402795085321413</v>
      </c>
      <c r="X161" s="144" t="n">
        <v>0.0805590170642826</v>
      </c>
      <c r="Y161" s="144" t="n">
        <v>0.120838525596424</v>
      </c>
      <c r="AA161" s="144" t="n">
        <v>0.0025</v>
      </c>
      <c r="AB161" s="144" t="n">
        <v>0.005</v>
      </c>
      <c r="AC161" s="144" t="n">
        <v>0.0075</v>
      </c>
      <c r="AE161" s="144" t="n">
        <v>-0.25</v>
      </c>
      <c r="AF161" s="144" t="n">
        <v>1.5</v>
      </c>
      <c r="AG161" s="144" t="n">
        <v>0.25</v>
      </c>
      <c r="AI161" s="144" t="n">
        <v>-0.1</v>
      </c>
      <c r="AJ161" s="144" t="n">
        <v>0.3</v>
      </c>
      <c r="AK161" s="144" t="n">
        <v>0.1</v>
      </c>
      <c r="AM161" s="186" t="n">
        <v>52</v>
      </c>
      <c r="AN161" s="196" t="n">
        <v>0.4</v>
      </c>
      <c r="BE161" s="180" t="n">
        <v>41244</v>
      </c>
      <c r="BF161" s="198" t="n">
        <v>0.9</v>
      </c>
    </row>
    <row r="162" customFormat="false" ht="12.75" hidden="false" customHeight="false" outlineLevel="0" collapsed="false">
      <c r="A162" s="194" t="n">
        <v>40391</v>
      </c>
      <c r="B162" s="128" t="n">
        <v>85.35</v>
      </c>
      <c r="C162" s="195" t="n">
        <v>90.35</v>
      </c>
      <c r="D162" s="128" t="n">
        <v>95.35</v>
      </c>
      <c r="E162" s="190"/>
      <c r="F162" s="128" t="n">
        <v>15.4149990844727</v>
      </c>
      <c r="G162" s="128" t="n">
        <v>17.9149990844727</v>
      </c>
      <c r="H162" s="128" t="n">
        <v>20.4149990844727</v>
      </c>
      <c r="I162" s="186"/>
      <c r="J162" s="180" t="n">
        <v>41275</v>
      </c>
      <c r="K162" s="144" t="n">
        <v>29.494</v>
      </c>
      <c r="L162" s="144" t="n">
        <v>30.844</v>
      </c>
      <c r="M162" s="144" t="n">
        <v>32.194</v>
      </c>
      <c r="O162" s="144" t="n">
        <v>19.1835</v>
      </c>
      <c r="P162" s="144" t="n">
        <v>23.4835</v>
      </c>
      <c r="Q162" s="144" t="n">
        <v>27.7835</v>
      </c>
      <c r="S162" s="144" t="n">
        <v>0.25</v>
      </c>
      <c r="T162" s="144" t="n">
        <v>0.25</v>
      </c>
      <c r="U162" s="144" t="n">
        <v>0.25</v>
      </c>
      <c r="W162" s="144" t="n">
        <v>0.0618693251053691</v>
      </c>
      <c r="X162" s="144" t="n">
        <v>0.123738650210738</v>
      </c>
      <c r="Y162" s="144" t="n">
        <v>0.185607975316107</v>
      </c>
      <c r="AA162" s="144" t="n">
        <v>0.0025</v>
      </c>
      <c r="AB162" s="144" t="n">
        <v>0.005</v>
      </c>
      <c r="AC162" s="144" t="n">
        <v>0.0075</v>
      </c>
      <c r="AE162" s="144" t="n">
        <v>-0.4</v>
      </c>
      <c r="AF162" s="144" t="n">
        <v>1.75</v>
      </c>
      <c r="AG162" s="144" t="n">
        <v>0.5</v>
      </c>
      <c r="AI162" s="144" t="n">
        <v>-0.1</v>
      </c>
      <c r="AJ162" s="144" t="n">
        <v>0.3</v>
      </c>
      <c r="AK162" s="144" t="n">
        <v>0.1</v>
      </c>
      <c r="AM162" s="186" t="n">
        <v>52</v>
      </c>
      <c r="AN162" s="196" t="n">
        <v>0.4</v>
      </c>
      <c r="BE162" s="180" t="n">
        <v>41275</v>
      </c>
      <c r="BF162" s="198" t="n">
        <v>0.9</v>
      </c>
    </row>
    <row r="163" customFormat="false" ht="12.75" hidden="false" customHeight="false" outlineLevel="0" collapsed="false">
      <c r="A163" s="194" t="n">
        <v>40422</v>
      </c>
      <c r="B163" s="128" t="n">
        <v>33.25</v>
      </c>
      <c r="C163" s="195" t="n">
        <v>34.85</v>
      </c>
      <c r="D163" s="128" t="n">
        <v>36.45</v>
      </c>
      <c r="E163" s="190"/>
      <c r="F163" s="128" t="n">
        <v>17.1149990844727</v>
      </c>
      <c r="G163" s="128" t="n">
        <v>17.9149990844727</v>
      </c>
      <c r="H163" s="128" t="n">
        <v>18.7149990844727</v>
      </c>
      <c r="I163" s="186"/>
      <c r="J163" s="180" t="n">
        <v>41306</v>
      </c>
      <c r="K163" s="144" t="n">
        <v>28.4425</v>
      </c>
      <c r="L163" s="144" t="n">
        <v>29.7925</v>
      </c>
      <c r="M163" s="144" t="n">
        <v>31.1425</v>
      </c>
      <c r="O163" s="144" t="n">
        <v>21.2865</v>
      </c>
      <c r="P163" s="144" t="n">
        <v>25.5865</v>
      </c>
      <c r="Q163" s="144" t="n">
        <v>29.8865</v>
      </c>
      <c r="S163" s="144" t="n">
        <v>0</v>
      </c>
      <c r="T163" s="144" t="n">
        <v>0</v>
      </c>
      <c r="U163" s="144" t="n">
        <v>0</v>
      </c>
      <c r="W163" s="144" t="n">
        <v>0.0618693251053691</v>
      </c>
      <c r="X163" s="144" t="n">
        <v>0.123738650210738</v>
      </c>
      <c r="Y163" s="144" t="n">
        <v>0.185607975316107</v>
      </c>
      <c r="AA163" s="144" t="n">
        <v>0.0025</v>
      </c>
      <c r="AB163" s="144" t="n">
        <v>0.005</v>
      </c>
      <c r="AC163" s="144" t="n">
        <v>0.0075</v>
      </c>
      <c r="AE163" s="144" t="n">
        <v>-0.4</v>
      </c>
      <c r="AF163" s="144" t="n">
        <v>1.75</v>
      </c>
      <c r="AG163" s="144" t="n">
        <v>0.5</v>
      </c>
      <c r="AI163" s="144" t="n">
        <v>-0.1</v>
      </c>
      <c r="AJ163" s="144" t="n">
        <v>0.3</v>
      </c>
      <c r="AK163" s="144" t="n">
        <v>0.1</v>
      </c>
      <c r="AM163" s="186" t="n">
        <v>53</v>
      </c>
      <c r="AN163" s="196" t="n">
        <v>0.4</v>
      </c>
      <c r="BE163" s="180" t="n">
        <v>41306</v>
      </c>
      <c r="BF163" s="198" t="n">
        <v>0.9</v>
      </c>
    </row>
    <row r="164" customFormat="false" ht="12.75" hidden="false" customHeight="false" outlineLevel="0" collapsed="false">
      <c r="A164" s="194" t="n">
        <v>40452</v>
      </c>
      <c r="B164" s="128" t="n">
        <v>25.65</v>
      </c>
      <c r="C164" s="195" t="n">
        <v>27.1</v>
      </c>
      <c r="D164" s="128" t="n">
        <v>28.55</v>
      </c>
      <c r="E164" s="190"/>
      <c r="F164" s="128" t="n">
        <v>16.8899998474121</v>
      </c>
      <c r="G164" s="128" t="n">
        <v>17.6149998474121</v>
      </c>
      <c r="H164" s="128" t="n">
        <v>18.3399998474121</v>
      </c>
      <c r="I164" s="186"/>
      <c r="J164" s="180" t="n">
        <v>41334</v>
      </c>
      <c r="K164" s="144" t="n">
        <v>22.43375</v>
      </c>
      <c r="L164" s="144" t="n">
        <v>23.18375</v>
      </c>
      <c r="M164" s="144" t="n">
        <v>23.93375</v>
      </c>
      <c r="O164" s="144" t="n">
        <v>13.97425</v>
      </c>
      <c r="P164" s="144" t="n">
        <v>18.27425</v>
      </c>
      <c r="Q164" s="144" t="n">
        <v>22.57425</v>
      </c>
      <c r="S164" s="144" t="n">
        <v>0</v>
      </c>
      <c r="T164" s="144" t="n">
        <v>0</v>
      </c>
      <c r="U164" s="144" t="n">
        <v>0</v>
      </c>
      <c r="W164" s="144" t="n">
        <v>0.0515577709211409</v>
      </c>
      <c r="X164" s="144" t="n">
        <v>0.103115541842282</v>
      </c>
      <c r="Y164" s="144" t="n">
        <v>0.154673312763423</v>
      </c>
      <c r="AA164" s="144" t="n">
        <v>0.0025</v>
      </c>
      <c r="AB164" s="144" t="n">
        <v>0.005</v>
      </c>
      <c r="AC164" s="144" t="n">
        <v>0.0075</v>
      </c>
      <c r="AE164" s="144" t="n">
        <v>-0.25</v>
      </c>
      <c r="AF164" s="144" t="n">
        <v>1.1</v>
      </c>
      <c r="AG164" s="144" t="n">
        <v>0.25</v>
      </c>
      <c r="AI164" s="144" t="n">
        <v>-0.1</v>
      </c>
      <c r="AJ164" s="144" t="n">
        <v>0.3</v>
      </c>
      <c r="AK164" s="144" t="n">
        <v>0.1</v>
      </c>
      <c r="AM164" s="186" t="n">
        <v>53</v>
      </c>
      <c r="AN164" s="196" t="n">
        <v>0.4</v>
      </c>
      <c r="BE164" s="180" t="n">
        <v>41334</v>
      </c>
      <c r="BF164" s="198" t="n">
        <v>0.9</v>
      </c>
    </row>
    <row r="165" customFormat="false" ht="12.75" hidden="false" customHeight="false" outlineLevel="0" collapsed="false">
      <c r="A165" s="194" t="n">
        <v>40483</v>
      </c>
      <c r="B165" s="128" t="n">
        <v>25.9</v>
      </c>
      <c r="C165" s="195" t="n">
        <v>27.35</v>
      </c>
      <c r="D165" s="128" t="n">
        <v>28.8</v>
      </c>
      <c r="E165" s="190"/>
      <c r="F165" s="128" t="n">
        <v>15.1399998474121</v>
      </c>
      <c r="G165" s="128" t="n">
        <v>15.8649998474121</v>
      </c>
      <c r="H165" s="128" t="n">
        <v>16.5899998474121</v>
      </c>
      <c r="I165" s="186"/>
      <c r="J165" s="180" t="n">
        <v>41365</v>
      </c>
      <c r="K165" s="144" t="n">
        <v>23.4425</v>
      </c>
      <c r="L165" s="144" t="n">
        <v>24.08</v>
      </c>
      <c r="M165" s="144" t="n">
        <v>24.7175</v>
      </c>
      <c r="O165" s="144" t="n">
        <v>18.66</v>
      </c>
      <c r="P165" s="144" t="n">
        <v>22.96</v>
      </c>
      <c r="Q165" s="144" t="n">
        <v>27.26</v>
      </c>
      <c r="S165" s="144" t="n">
        <v>0</v>
      </c>
      <c r="T165" s="144" t="n">
        <v>0</v>
      </c>
      <c r="U165" s="144" t="n">
        <v>0</v>
      </c>
      <c r="W165" s="144" t="n">
        <v>0.0489798823750839</v>
      </c>
      <c r="X165" s="144" t="n">
        <v>0.0979597647501677</v>
      </c>
      <c r="Y165" s="144" t="n">
        <v>0.146939647125252</v>
      </c>
      <c r="AA165" s="144" t="n">
        <v>0.0025</v>
      </c>
      <c r="AB165" s="144" t="n">
        <v>0.005</v>
      </c>
      <c r="AC165" s="144" t="n">
        <v>0.0075</v>
      </c>
      <c r="AE165" s="144" t="n">
        <v>-0.25</v>
      </c>
      <c r="AF165" s="144" t="n">
        <v>1.2</v>
      </c>
      <c r="AG165" s="144" t="n">
        <v>0.25</v>
      </c>
      <c r="AI165" s="144" t="n">
        <v>-0.1</v>
      </c>
      <c r="AJ165" s="144" t="n">
        <v>0.3</v>
      </c>
      <c r="AK165" s="144" t="n">
        <v>0.1</v>
      </c>
      <c r="AM165" s="186" t="n">
        <v>53</v>
      </c>
      <c r="AN165" s="196" t="n">
        <v>0.4</v>
      </c>
      <c r="BE165" s="180" t="n">
        <v>41365</v>
      </c>
      <c r="BF165" s="198" t="n">
        <v>0.9</v>
      </c>
    </row>
    <row r="166" customFormat="false" ht="12.75" hidden="false" customHeight="false" outlineLevel="0" collapsed="false">
      <c r="A166" s="194" t="n">
        <v>40513</v>
      </c>
      <c r="B166" s="128" t="n">
        <v>26.9</v>
      </c>
      <c r="C166" s="195" t="n">
        <v>28.35</v>
      </c>
      <c r="D166" s="128" t="n">
        <v>29.8</v>
      </c>
      <c r="E166" s="190"/>
      <c r="F166" s="128" t="n">
        <v>15.9900002288818</v>
      </c>
      <c r="G166" s="128" t="n">
        <v>16.7150002288818</v>
      </c>
      <c r="H166" s="128" t="n">
        <v>17.4400002288818</v>
      </c>
      <c r="I166" s="186"/>
      <c r="J166" s="180" t="n">
        <v>41395</v>
      </c>
      <c r="K166" s="144" t="n">
        <v>24.743</v>
      </c>
      <c r="L166" s="144" t="n">
        <v>26.603</v>
      </c>
      <c r="M166" s="144" t="n">
        <v>28.463</v>
      </c>
      <c r="O166" s="144" t="n">
        <v>21.584</v>
      </c>
      <c r="P166" s="144" t="n">
        <v>25.884</v>
      </c>
      <c r="Q166" s="144" t="n">
        <v>30.184</v>
      </c>
      <c r="S166" s="144" t="n">
        <v>0</v>
      </c>
      <c r="T166" s="144" t="n">
        <v>0</v>
      </c>
      <c r="U166" s="144" t="n">
        <v>0</v>
      </c>
      <c r="W166" s="144" t="n">
        <v>0.0541356594671979</v>
      </c>
      <c r="X166" s="144" t="n">
        <v>0.108271318934396</v>
      </c>
      <c r="Y166" s="144" t="n">
        <v>0.162406978401594</v>
      </c>
      <c r="AA166" s="144" t="n">
        <v>0.0025</v>
      </c>
      <c r="AB166" s="144" t="n">
        <v>0.005</v>
      </c>
      <c r="AC166" s="144" t="n">
        <v>0.0075</v>
      </c>
      <c r="AE166" s="144" t="n">
        <v>-0.25</v>
      </c>
      <c r="AF166" s="144" t="n">
        <v>2</v>
      </c>
      <c r="AG166" s="144" t="n">
        <v>0.25</v>
      </c>
      <c r="AI166" s="144" t="n">
        <v>-0.1</v>
      </c>
      <c r="AJ166" s="144" t="n">
        <v>0.3</v>
      </c>
      <c r="AK166" s="144" t="n">
        <v>0.1</v>
      </c>
      <c r="AM166" s="186" t="n">
        <v>54</v>
      </c>
      <c r="AN166" s="196" t="n">
        <v>0.4</v>
      </c>
      <c r="BE166" s="180" t="n">
        <v>41395</v>
      </c>
      <c r="BF166" s="198" t="n">
        <v>0.9</v>
      </c>
    </row>
    <row r="167" customFormat="false" ht="12.75" hidden="false" customHeight="false" outlineLevel="0" collapsed="false">
      <c r="A167" s="194" t="n">
        <v>40544</v>
      </c>
      <c r="B167" s="128" t="n">
        <v>33.45</v>
      </c>
      <c r="C167" s="195" t="n">
        <v>35.05</v>
      </c>
      <c r="D167" s="128" t="n">
        <v>36.65</v>
      </c>
      <c r="E167" s="190"/>
      <c r="F167" s="128" t="n">
        <v>20.2149975585937</v>
      </c>
      <c r="G167" s="128" t="n">
        <v>21.0149975585938</v>
      </c>
      <c r="H167" s="128" t="n">
        <v>21.8149975585938</v>
      </c>
      <c r="I167" s="186"/>
      <c r="J167" s="180" t="n">
        <v>41426</v>
      </c>
      <c r="K167" s="144" t="n">
        <v>51.7075</v>
      </c>
      <c r="L167" s="144" t="n">
        <v>57.04</v>
      </c>
      <c r="M167" s="144" t="n">
        <v>62.3725</v>
      </c>
      <c r="O167" s="144" t="n">
        <v>40.96</v>
      </c>
      <c r="P167" s="144" t="n">
        <v>45.26</v>
      </c>
      <c r="Q167" s="144" t="n">
        <v>49.56</v>
      </c>
      <c r="S167" s="144" t="n">
        <v>0</v>
      </c>
      <c r="T167" s="144" t="n">
        <v>0</v>
      </c>
      <c r="U167" s="144" t="n">
        <v>0</v>
      </c>
      <c r="W167" s="144" t="n">
        <v>0.0696029907435402</v>
      </c>
      <c r="X167" s="144" t="n">
        <v>0.13920598148708</v>
      </c>
      <c r="Y167" s="144" t="n">
        <v>0.208808972230621</v>
      </c>
      <c r="AA167" s="144" t="n">
        <v>0.0025</v>
      </c>
      <c r="AB167" s="144" t="n">
        <v>0.005</v>
      </c>
      <c r="AC167" s="144" t="n">
        <v>0.0075</v>
      </c>
      <c r="AE167" s="144" t="n">
        <v>-0.75</v>
      </c>
      <c r="AF167" s="144" t="n">
        <v>2.25</v>
      </c>
      <c r="AG167" s="144" t="n">
        <v>0.75</v>
      </c>
      <c r="AI167" s="144" t="n">
        <v>-0.1</v>
      </c>
      <c r="AJ167" s="144" t="n">
        <v>0.3</v>
      </c>
      <c r="AK167" s="144" t="n">
        <v>0.1</v>
      </c>
      <c r="AM167" s="186" t="n">
        <v>54</v>
      </c>
      <c r="AN167" s="196" t="n">
        <v>0.4</v>
      </c>
      <c r="BE167" s="180" t="n">
        <v>41426</v>
      </c>
      <c r="BF167" s="198" t="n">
        <v>0.9</v>
      </c>
    </row>
    <row r="168" customFormat="false" ht="12.75" hidden="false" customHeight="false" outlineLevel="0" collapsed="false">
      <c r="A168" s="194" t="n">
        <v>40575</v>
      </c>
      <c r="B168" s="128" t="n">
        <v>33.45</v>
      </c>
      <c r="C168" s="195" t="n">
        <v>35.05</v>
      </c>
      <c r="D168" s="128" t="n">
        <v>36.65</v>
      </c>
      <c r="E168" s="190"/>
      <c r="F168" s="128" t="n">
        <v>20.364997177124</v>
      </c>
      <c r="G168" s="128" t="n">
        <v>21.164997177124</v>
      </c>
      <c r="H168" s="128" t="n">
        <v>21.964997177124</v>
      </c>
      <c r="I168" s="186"/>
      <c r="J168" s="180" t="n">
        <v>41456</v>
      </c>
      <c r="K168" s="144" t="n">
        <v>92.038</v>
      </c>
      <c r="L168" s="144" t="n">
        <v>95.788</v>
      </c>
      <c r="M168" s="144" t="n">
        <v>99.538</v>
      </c>
      <c r="O168" s="144" t="n">
        <v>67.541</v>
      </c>
      <c r="P168" s="144" t="n">
        <v>71.841</v>
      </c>
      <c r="Q168" s="144" t="n">
        <v>76.141</v>
      </c>
      <c r="S168" s="144" t="n">
        <v>0</v>
      </c>
      <c r="T168" s="144" t="n">
        <v>0</v>
      </c>
      <c r="U168" s="144" t="n">
        <v>0</v>
      </c>
      <c r="W168" s="144" t="n">
        <v>0.0850703220198825</v>
      </c>
      <c r="X168" s="144" t="n">
        <v>0.170140644039765</v>
      </c>
      <c r="Y168" s="144" t="n">
        <v>0.255210966059647</v>
      </c>
      <c r="AA168" s="144" t="n">
        <v>0.0025</v>
      </c>
      <c r="AB168" s="144" t="n">
        <v>0.005</v>
      </c>
      <c r="AC168" s="144" t="n">
        <v>0.0075</v>
      </c>
      <c r="AE168" s="144" t="n">
        <v>-1</v>
      </c>
      <c r="AF168" s="144" t="n">
        <v>3</v>
      </c>
      <c r="AG168" s="144" t="n">
        <v>1</v>
      </c>
      <c r="AI168" s="144" t="n">
        <v>-0.1</v>
      </c>
      <c r="AJ168" s="144" t="n">
        <v>0.3</v>
      </c>
      <c r="AK168" s="144" t="n">
        <v>0.1</v>
      </c>
      <c r="AM168" s="186" t="n">
        <v>54</v>
      </c>
      <c r="AN168" s="196" t="n">
        <v>0.4</v>
      </c>
      <c r="BE168" s="180" t="n">
        <v>41456</v>
      </c>
      <c r="BF168" s="198" t="n">
        <v>0.9</v>
      </c>
    </row>
    <row r="169" customFormat="false" ht="12.75" hidden="false" customHeight="false" outlineLevel="0" collapsed="false">
      <c r="A169" s="194" t="n">
        <v>40603</v>
      </c>
      <c r="B169" s="128" t="n">
        <v>26.375</v>
      </c>
      <c r="C169" s="195" t="n">
        <v>27.275</v>
      </c>
      <c r="D169" s="128" t="n">
        <v>28.175</v>
      </c>
      <c r="E169" s="190"/>
      <c r="F169" s="128" t="n">
        <v>17.9649990844727</v>
      </c>
      <c r="G169" s="128" t="n">
        <v>18.4149990844727</v>
      </c>
      <c r="H169" s="128" t="n">
        <v>18.8649990844727</v>
      </c>
      <c r="I169" s="186"/>
      <c r="J169" s="180" t="n">
        <v>41487</v>
      </c>
      <c r="K169" s="144" t="n">
        <v>84.892</v>
      </c>
      <c r="L169" s="144" t="n">
        <v>88.642</v>
      </c>
      <c r="M169" s="144" t="n">
        <v>92.392</v>
      </c>
      <c r="O169" s="144" t="n">
        <v>61.218</v>
      </c>
      <c r="P169" s="144" t="n">
        <v>65.518</v>
      </c>
      <c r="Q169" s="144" t="n">
        <v>69.818</v>
      </c>
      <c r="S169" s="144" t="n">
        <v>0</v>
      </c>
      <c r="T169" s="144" t="n">
        <v>0</v>
      </c>
      <c r="U169" s="144" t="n">
        <v>0</v>
      </c>
      <c r="W169" s="144" t="n">
        <v>0.0850703220198825</v>
      </c>
      <c r="X169" s="144" t="n">
        <v>0.170140644039765</v>
      </c>
      <c r="Y169" s="144" t="n">
        <v>0.255210966059647</v>
      </c>
      <c r="AA169" s="144" t="n">
        <v>0.0025</v>
      </c>
      <c r="AB169" s="144" t="n">
        <v>0.005</v>
      </c>
      <c r="AC169" s="144" t="n">
        <v>0.0075</v>
      </c>
      <c r="AE169" s="144" t="n">
        <v>-1</v>
      </c>
      <c r="AF169" s="144" t="n">
        <v>3</v>
      </c>
      <c r="AG169" s="144" t="n">
        <v>1</v>
      </c>
      <c r="AI169" s="144" t="n">
        <v>-0.1</v>
      </c>
      <c r="AJ169" s="144" t="n">
        <v>0.3</v>
      </c>
      <c r="AK169" s="144" t="n">
        <v>0.1</v>
      </c>
      <c r="AM169" s="186" t="n">
        <v>55</v>
      </c>
      <c r="AN169" s="196" t="n">
        <v>0.4</v>
      </c>
      <c r="BE169" s="180" t="n">
        <v>41487</v>
      </c>
      <c r="BF169" s="198" t="n">
        <v>0.9</v>
      </c>
    </row>
    <row r="170" customFormat="false" ht="12.75" hidden="false" customHeight="false" outlineLevel="0" collapsed="false">
      <c r="A170" s="194" t="n">
        <v>40634</v>
      </c>
      <c r="B170" s="128" t="n">
        <v>27.25</v>
      </c>
      <c r="C170" s="195" t="n">
        <v>28</v>
      </c>
      <c r="D170" s="128" t="n">
        <v>28.75</v>
      </c>
      <c r="E170" s="190"/>
      <c r="F170" s="128" t="n">
        <v>18.2899990844727</v>
      </c>
      <c r="G170" s="128" t="n">
        <v>18.6649990844727</v>
      </c>
      <c r="H170" s="128" t="n">
        <v>19.0399990844727</v>
      </c>
      <c r="I170" s="186"/>
      <c r="J170" s="180" t="n">
        <v>41518</v>
      </c>
      <c r="K170" s="144" t="n">
        <v>28.123</v>
      </c>
      <c r="L170" s="144" t="n">
        <v>29.548</v>
      </c>
      <c r="M170" s="144" t="n">
        <v>30.973</v>
      </c>
      <c r="O170" s="144" t="n">
        <v>18.84</v>
      </c>
      <c r="P170" s="144" t="n">
        <v>23.14</v>
      </c>
      <c r="Q170" s="144" t="n">
        <v>27.44</v>
      </c>
      <c r="S170" s="144" t="n">
        <v>0</v>
      </c>
      <c r="T170" s="144" t="n">
        <v>0</v>
      </c>
      <c r="U170" s="144" t="n">
        <v>0</v>
      </c>
      <c r="W170" s="144" t="n">
        <v>0.0546824843103009</v>
      </c>
      <c r="X170" s="144" t="n">
        <v>0.109364968620602</v>
      </c>
      <c r="Y170" s="144" t="n">
        <v>0.164047452930903</v>
      </c>
      <c r="AA170" s="144" t="n">
        <v>0.0025</v>
      </c>
      <c r="AB170" s="144" t="n">
        <v>0.005</v>
      </c>
      <c r="AC170" s="144" t="n">
        <v>0.0075</v>
      </c>
      <c r="AE170" s="144" t="n">
        <v>-0.4</v>
      </c>
      <c r="AF170" s="144" t="n">
        <v>1.75</v>
      </c>
      <c r="AG170" s="144" t="n">
        <v>0.5</v>
      </c>
      <c r="AI170" s="144" t="n">
        <v>-0.1</v>
      </c>
      <c r="AJ170" s="144" t="n">
        <v>0.3</v>
      </c>
      <c r="AK170" s="144" t="n">
        <v>0.1</v>
      </c>
      <c r="AM170" s="186" t="n">
        <v>55</v>
      </c>
      <c r="AN170" s="196" t="n">
        <v>0.4</v>
      </c>
      <c r="BE170" s="180" t="n">
        <v>41518</v>
      </c>
      <c r="BF170" s="198" t="n">
        <v>0.9</v>
      </c>
    </row>
    <row r="171" customFormat="false" ht="12.75" hidden="false" customHeight="false" outlineLevel="0" collapsed="false">
      <c r="A171" s="194" t="n">
        <v>40664</v>
      </c>
      <c r="B171" s="128" t="n">
        <v>33.47</v>
      </c>
      <c r="C171" s="195" t="n">
        <v>35.95</v>
      </c>
      <c r="D171" s="128" t="n">
        <v>38.43</v>
      </c>
      <c r="E171" s="190"/>
      <c r="F171" s="128" t="n">
        <v>16.8749998474121</v>
      </c>
      <c r="G171" s="128" t="n">
        <v>18.1149998474121</v>
      </c>
      <c r="H171" s="128" t="n">
        <v>19.3549998474121</v>
      </c>
      <c r="I171" s="186"/>
      <c r="J171" s="180" t="n">
        <v>41548</v>
      </c>
      <c r="K171" s="144" t="n">
        <v>19.0125</v>
      </c>
      <c r="L171" s="144" t="n">
        <v>20.325</v>
      </c>
      <c r="M171" s="144" t="n">
        <v>21.6375</v>
      </c>
      <c r="O171" s="144" t="n">
        <v>11.96</v>
      </c>
      <c r="P171" s="144" t="n">
        <v>16.26</v>
      </c>
      <c r="Q171" s="144" t="n">
        <v>20.56</v>
      </c>
      <c r="S171" s="144" t="n">
        <v>0</v>
      </c>
      <c r="T171" s="144" t="n">
        <v>0</v>
      </c>
      <c r="U171" s="144" t="n">
        <v>0</v>
      </c>
      <c r="W171" s="144" t="n">
        <v>0.0386683281908557</v>
      </c>
      <c r="X171" s="144" t="n">
        <v>0.0773366563817113</v>
      </c>
      <c r="Y171" s="144" t="n">
        <v>0.116004984572567</v>
      </c>
      <c r="AA171" s="144" t="n">
        <v>0.0025</v>
      </c>
      <c r="AB171" s="144" t="n">
        <v>0.005</v>
      </c>
      <c r="AC171" s="144" t="n">
        <v>0.0075</v>
      </c>
      <c r="AE171" s="144" t="n">
        <v>-0.25</v>
      </c>
      <c r="AF171" s="144" t="n">
        <v>1.5</v>
      </c>
      <c r="AG171" s="144" t="n">
        <v>0.25</v>
      </c>
      <c r="AI171" s="144" t="n">
        <v>-0.1</v>
      </c>
      <c r="AJ171" s="144" t="n">
        <v>0.3</v>
      </c>
      <c r="AK171" s="144" t="n">
        <v>0.1</v>
      </c>
      <c r="AM171" s="186" t="n">
        <v>55</v>
      </c>
      <c r="AN171" s="196" t="n">
        <v>0.4</v>
      </c>
      <c r="BE171" s="180" t="n">
        <v>41548</v>
      </c>
      <c r="BF171" s="198" t="n">
        <v>0.9</v>
      </c>
    </row>
    <row r="172" customFormat="false" ht="12.75" hidden="false" customHeight="false" outlineLevel="0" collapsed="false">
      <c r="A172" s="194" t="n">
        <v>40695</v>
      </c>
      <c r="B172" s="128" t="n">
        <v>53.89</v>
      </c>
      <c r="C172" s="195" t="n">
        <v>61</v>
      </c>
      <c r="D172" s="128" t="n">
        <v>68.11</v>
      </c>
      <c r="E172" s="190"/>
      <c r="F172" s="128" t="n">
        <v>14.6200012207031</v>
      </c>
      <c r="G172" s="128" t="n">
        <v>18.1750012207031</v>
      </c>
      <c r="H172" s="128" t="n">
        <v>21.7300012207031</v>
      </c>
      <c r="I172" s="186"/>
      <c r="J172" s="180" t="n">
        <v>41579</v>
      </c>
      <c r="K172" s="144" t="n">
        <v>19.2</v>
      </c>
      <c r="L172" s="144" t="n">
        <v>20.5125</v>
      </c>
      <c r="M172" s="144" t="n">
        <v>21.825</v>
      </c>
      <c r="O172" s="144" t="n">
        <v>12.11</v>
      </c>
      <c r="P172" s="144" t="n">
        <v>16.41</v>
      </c>
      <c r="Q172" s="144" t="n">
        <v>20.71</v>
      </c>
      <c r="S172" s="144" t="n">
        <v>0</v>
      </c>
      <c r="T172" s="144" t="n">
        <v>0</v>
      </c>
      <c r="U172" s="144" t="n">
        <v>0</v>
      </c>
      <c r="W172" s="144" t="n">
        <v>0.0386683281908557</v>
      </c>
      <c r="X172" s="144" t="n">
        <v>0.0773366563817113</v>
      </c>
      <c r="Y172" s="144" t="n">
        <v>0.116004984572567</v>
      </c>
      <c r="AA172" s="144" t="n">
        <v>0.0025</v>
      </c>
      <c r="AB172" s="144" t="n">
        <v>0.005</v>
      </c>
      <c r="AC172" s="144" t="n">
        <v>0.0075</v>
      </c>
      <c r="AE172" s="144" t="n">
        <v>-0.25</v>
      </c>
      <c r="AF172" s="144" t="n">
        <v>1.5</v>
      </c>
      <c r="AG172" s="144" t="n">
        <v>0.25</v>
      </c>
      <c r="AI172" s="144" t="n">
        <v>-0.1</v>
      </c>
      <c r="AJ172" s="144" t="n">
        <v>0.3</v>
      </c>
      <c r="AK172" s="144" t="n">
        <v>0.1</v>
      </c>
      <c r="AM172" s="186" t="n">
        <v>56</v>
      </c>
      <c r="AN172" s="196" t="n">
        <v>0.4</v>
      </c>
      <c r="BE172" s="180" t="n">
        <v>41579</v>
      </c>
      <c r="BF172" s="198" t="n">
        <v>0.9</v>
      </c>
    </row>
    <row r="173" customFormat="false" ht="12.75" hidden="false" customHeight="false" outlineLevel="0" collapsed="false">
      <c r="A173" s="194" t="n">
        <v>40725</v>
      </c>
      <c r="B173" s="128" t="n">
        <v>99.85</v>
      </c>
      <c r="C173" s="195" t="n">
        <v>104.85</v>
      </c>
      <c r="D173" s="128" t="n">
        <v>109.85</v>
      </c>
      <c r="E173" s="190"/>
      <c r="F173" s="128" t="n">
        <v>15.3649998474121</v>
      </c>
      <c r="G173" s="128" t="n">
        <v>17.8649998474121</v>
      </c>
      <c r="H173" s="128" t="n">
        <v>20.3649998474121</v>
      </c>
      <c r="I173" s="186"/>
      <c r="J173" s="180" t="n">
        <v>41609</v>
      </c>
      <c r="K173" s="144" t="n">
        <v>21.084</v>
      </c>
      <c r="L173" s="144" t="n">
        <v>22.3965</v>
      </c>
      <c r="M173" s="144" t="n">
        <v>23.709</v>
      </c>
      <c r="O173" s="144" t="n">
        <v>12.71</v>
      </c>
      <c r="P173" s="144" t="n">
        <v>17.01</v>
      </c>
      <c r="Q173" s="144" t="n">
        <v>21.31</v>
      </c>
      <c r="S173" s="144" t="n">
        <v>0</v>
      </c>
      <c r="T173" s="144" t="n">
        <v>0</v>
      </c>
      <c r="U173" s="144" t="n">
        <v>0</v>
      </c>
      <c r="W173" s="144" t="n">
        <v>0.0386683281908557</v>
      </c>
      <c r="X173" s="144" t="n">
        <v>0.0773366563817113</v>
      </c>
      <c r="Y173" s="144" t="n">
        <v>0.116004984572567</v>
      </c>
      <c r="AA173" s="144" t="n">
        <v>0.0025</v>
      </c>
      <c r="AB173" s="144" t="n">
        <v>0.005</v>
      </c>
      <c r="AC173" s="144" t="n">
        <v>0.0075</v>
      </c>
      <c r="AE173" s="144" t="n">
        <v>-0.25</v>
      </c>
      <c r="AF173" s="144" t="n">
        <v>1.5</v>
      </c>
      <c r="AG173" s="144" t="n">
        <v>0.25</v>
      </c>
      <c r="AI173" s="144" t="n">
        <v>-0.1</v>
      </c>
      <c r="AJ173" s="144" t="n">
        <v>0.3</v>
      </c>
      <c r="AK173" s="144" t="n">
        <v>0.1</v>
      </c>
      <c r="AM173" s="186" t="n">
        <v>56</v>
      </c>
      <c r="AN173" s="196" t="n">
        <v>0.4</v>
      </c>
      <c r="BE173" s="180" t="n">
        <v>41609</v>
      </c>
      <c r="BF173" s="198" t="n">
        <v>0.9</v>
      </c>
    </row>
    <row r="174" customFormat="false" ht="12.75" hidden="false" customHeight="false" outlineLevel="0" collapsed="false">
      <c r="A174" s="194" t="n">
        <v>40756</v>
      </c>
      <c r="B174" s="128" t="n">
        <v>87.35</v>
      </c>
      <c r="C174" s="195" t="n">
        <v>92.35</v>
      </c>
      <c r="D174" s="128" t="n">
        <v>97.35</v>
      </c>
      <c r="E174" s="190"/>
      <c r="F174" s="128" t="n">
        <v>15.4149990844727</v>
      </c>
      <c r="G174" s="128" t="n">
        <v>17.9149990844727</v>
      </c>
      <c r="H174" s="128" t="n">
        <v>20.4149990844727</v>
      </c>
      <c r="I174" s="186"/>
      <c r="J174" s="180" t="n">
        <v>41640</v>
      </c>
      <c r="K174" s="144" t="n">
        <v>29.419</v>
      </c>
      <c r="L174" s="144" t="n">
        <v>30.844</v>
      </c>
      <c r="M174" s="144" t="n">
        <v>32.269</v>
      </c>
      <c r="O174" s="144" t="n">
        <v>19.1835</v>
      </c>
      <c r="P174" s="144" t="n">
        <v>23.4835</v>
      </c>
      <c r="Q174" s="144" t="n">
        <v>27.7835</v>
      </c>
      <c r="S174" s="144" t="n">
        <v>0.25</v>
      </c>
      <c r="T174" s="144" t="n">
        <v>0.25</v>
      </c>
      <c r="U174" s="144" t="n">
        <v>0.25</v>
      </c>
      <c r="W174" s="144" t="n">
        <v>0.0593945521011543</v>
      </c>
      <c r="X174" s="144" t="n">
        <v>0.118789104202309</v>
      </c>
      <c r="Y174" s="144" t="n">
        <v>0.178183656303463</v>
      </c>
      <c r="AA174" s="144" t="n">
        <v>0.0025</v>
      </c>
      <c r="AB174" s="144" t="n">
        <v>0.005</v>
      </c>
      <c r="AC174" s="144" t="n">
        <v>0.0075</v>
      </c>
      <c r="AE174" s="144" t="n">
        <v>-0.4</v>
      </c>
      <c r="AF174" s="144" t="n">
        <v>1.75</v>
      </c>
      <c r="AG174" s="144" t="n">
        <v>0.5</v>
      </c>
      <c r="AI174" s="144" t="n">
        <v>-0.1</v>
      </c>
      <c r="AJ174" s="144" t="n">
        <v>0.3</v>
      </c>
      <c r="AK174" s="144" t="n">
        <v>0.1</v>
      </c>
      <c r="AM174" s="186" t="n">
        <v>56</v>
      </c>
      <c r="AN174" s="196" t="n">
        <v>0.4</v>
      </c>
      <c r="BE174" s="180" t="n">
        <v>41640</v>
      </c>
      <c r="BF174" s="198" t="n">
        <v>0.9</v>
      </c>
    </row>
    <row r="175" customFormat="false" ht="12.75" hidden="false" customHeight="false" outlineLevel="0" collapsed="false">
      <c r="A175" s="194" t="n">
        <v>40787</v>
      </c>
      <c r="B175" s="128" t="n">
        <v>33.4</v>
      </c>
      <c r="C175" s="195" t="n">
        <v>35.1</v>
      </c>
      <c r="D175" s="128" t="n">
        <v>36.8</v>
      </c>
      <c r="E175" s="190"/>
      <c r="F175" s="128" t="n">
        <v>17.0649990844727</v>
      </c>
      <c r="G175" s="128" t="n">
        <v>17.9149990844727</v>
      </c>
      <c r="H175" s="128" t="n">
        <v>18.7649990844727</v>
      </c>
      <c r="I175" s="186"/>
      <c r="J175" s="180" t="n">
        <v>41671</v>
      </c>
      <c r="K175" s="144" t="n">
        <v>28.3675</v>
      </c>
      <c r="L175" s="144" t="n">
        <v>29.7925</v>
      </c>
      <c r="M175" s="144" t="n">
        <v>31.2175</v>
      </c>
      <c r="O175" s="144" t="n">
        <v>21.2865</v>
      </c>
      <c r="P175" s="144" t="n">
        <v>25.5865</v>
      </c>
      <c r="Q175" s="144" t="n">
        <v>29.8865</v>
      </c>
      <c r="S175" s="144" t="n">
        <v>0</v>
      </c>
      <c r="T175" s="144" t="n">
        <v>0</v>
      </c>
      <c r="U175" s="144" t="n">
        <v>0</v>
      </c>
      <c r="W175" s="144" t="n">
        <v>0.0593945521011543</v>
      </c>
      <c r="X175" s="144" t="n">
        <v>0.118789104202309</v>
      </c>
      <c r="Y175" s="144" t="n">
        <v>0.178183656303463</v>
      </c>
      <c r="AA175" s="144" t="n">
        <v>0.0025</v>
      </c>
      <c r="AB175" s="144" t="n">
        <v>0.005</v>
      </c>
      <c r="AC175" s="144" t="n">
        <v>0.0075</v>
      </c>
      <c r="AE175" s="144" t="n">
        <v>-0.4</v>
      </c>
      <c r="AF175" s="144" t="n">
        <v>1.75</v>
      </c>
      <c r="AG175" s="144" t="n">
        <v>0.5</v>
      </c>
      <c r="AI175" s="144" t="n">
        <v>-0.1</v>
      </c>
      <c r="AJ175" s="144" t="n">
        <v>0.3</v>
      </c>
      <c r="AK175" s="144" t="n">
        <v>0.1</v>
      </c>
      <c r="AM175" s="186" t="n">
        <v>57</v>
      </c>
      <c r="AN175" s="196" t="n">
        <v>0.4</v>
      </c>
      <c r="BE175" s="180" t="n">
        <v>41671</v>
      </c>
      <c r="BF175" s="198" t="n">
        <v>0.9</v>
      </c>
    </row>
    <row r="176" customFormat="false" ht="12.75" hidden="false" customHeight="false" outlineLevel="0" collapsed="false">
      <c r="A176" s="194" t="n">
        <v>40817</v>
      </c>
      <c r="B176" s="128" t="n">
        <v>25.55</v>
      </c>
      <c r="C176" s="195" t="n">
        <v>27.1</v>
      </c>
      <c r="D176" s="128" t="n">
        <v>28.65</v>
      </c>
      <c r="E176" s="190"/>
      <c r="F176" s="128" t="n">
        <v>16.8399998474121</v>
      </c>
      <c r="G176" s="128" t="n">
        <v>17.6149998474121</v>
      </c>
      <c r="H176" s="128" t="n">
        <v>18.3899998474121</v>
      </c>
      <c r="I176" s="186"/>
      <c r="J176" s="180" t="n">
        <v>41699</v>
      </c>
      <c r="K176" s="144" t="n">
        <v>22.39625</v>
      </c>
      <c r="L176" s="144" t="n">
        <v>23.18375</v>
      </c>
      <c r="M176" s="144" t="n">
        <v>23.97125</v>
      </c>
      <c r="O176" s="144" t="n">
        <v>13.97425</v>
      </c>
      <c r="P176" s="144" t="n">
        <v>18.27425</v>
      </c>
      <c r="Q176" s="144" t="n">
        <v>22.57425</v>
      </c>
      <c r="S176" s="144" t="n">
        <v>0</v>
      </c>
      <c r="T176" s="144" t="n">
        <v>0</v>
      </c>
      <c r="U176" s="144" t="n">
        <v>0</v>
      </c>
      <c r="W176" s="144" t="n">
        <v>0.0494954600842953</v>
      </c>
      <c r="X176" s="144" t="n">
        <v>0.0989909201685905</v>
      </c>
      <c r="Y176" s="144" t="n">
        <v>0.148486380252886</v>
      </c>
      <c r="AA176" s="144" t="n">
        <v>0.0025</v>
      </c>
      <c r="AB176" s="144" t="n">
        <v>0.005</v>
      </c>
      <c r="AC176" s="144" t="n">
        <v>0.0075</v>
      </c>
      <c r="AE176" s="144" t="n">
        <v>-0.25</v>
      </c>
      <c r="AF176" s="144" t="n">
        <v>1.1</v>
      </c>
      <c r="AG176" s="144" t="n">
        <v>0.25</v>
      </c>
      <c r="AI176" s="144" t="n">
        <v>-0.1</v>
      </c>
      <c r="AJ176" s="144" t="n">
        <v>0.3</v>
      </c>
      <c r="AK176" s="144" t="n">
        <v>0.1</v>
      </c>
      <c r="AM176" s="186" t="n">
        <v>57</v>
      </c>
      <c r="AN176" s="196" t="n">
        <v>0.4</v>
      </c>
      <c r="BE176" s="180" t="n">
        <v>41699</v>
      </c>
      <c r="BF176" s="198" t="n">
        <v>0.9</v>
      </c>
    </row>
    <row r="177" customFormat="false" ht="12.75" hidden="false" customHeight="false" outlineLevel="0" collapsed="false">
      <c r="A177" s="194" t="n">
        <v>40848</v>
      </c>
      <c r="B177" s="128" t="n">
        <v>25.8</v>
      </c>
      <c r="C177" s="195" t="n">
        <v>27.35</v>
      </c>
      <c r="D177" s="128" t="n">
        <v>28.9</v>
      </c>
      <c r="E177" s="190"/>
      <c r="F177" s="128" t="n">
        <v>15.0899998474121</v>
      </c>
      <c r="G177" s="128" t="n">
        <v>15.8649998474121</v>
      </c>
      <c r="H177" s="128" t="n">
        <v>16.6399998474121</v>
      </c>
      <c r="I177" s="186"/>
      <c r="J177" s="180" t="n">
        <v>41730</v>
      </c>
      <c r="K177" s="144" t="n">
        <v>23.405</v>
      </c>
      <c r="L177" s="144" t="n">
        <v>24.08</v>
      </c>
      <c r="M177" s="144" t="n">
        <v>24.755</v>
      </c>
      <c r="O177" s="144" t="n">
        <v>18.66</v>
      </c>
      <c r="P177" s="144" t="n">
        <v>22.96</v>
      </c>
      <c r="Q177" s="144" t="n">
        <v>27.26</v>
      </c>
      <c r="S177" s="144" t="n">
        <v>0</v>
      </c>
      <c r="T177" s="144" t="n">
        <v>0</v>
      </c>
      <c r="U177" s="144" t="n">
        <v>0</v>
      </c>
      <c r="W177" s="144" t="n">
        <v>0.0470206870800805</v>
      </c>
      <c r="X177" s="144" t="n">
        <v>0.094041374160161</v>
      </c>
      <c r="Y177" s="144" t="n">
        <v>0.141062061240241</v>
      </c>
      <c r="AA177" s="144" t="n">
        <v>0.0025</v>
      </c>
      <c r="AB177" s="144" t="n">
        <v>0.005</v>
      </c>
      <c r="AC177" s="144" t="n">
        <v>0.0075</v>
      </c>
      <c r="AE177" s="144" t="n">
        <v>-0.25</v>
      </c>
      <c r="AF177" s="144" t="n">
        <v>1.2</v>
      </c>
      <c r="AG177" s="144" t="n">
        <v>0.25</v>
      </c>
      <c r="AI177" s="144" t="n">
        <v>-0.1</v>
      </c>
      <c r="AJ177" s="144" t="n">
        <v>0.3</v>
      </c>
      <c r="AK177" s="144" t="n">
        <v>0.1</v>
      </c>
      <c r="AM177" s="186" t="n">
        <v>57</v>
      </c>
      <c r="AN177" s="196" t="n">
        <v>0.4</v>
      </c>
      <c r="BE177" s="180" t="n">
        <v>41730</v>
      </c>
      <c r="BF177" s="198" t="n">
        <v>0.9</v>
      </c>
    </row>
    <row r="178" customFormat="false" ht="12.75" hidden="false" customHeight="false" outlineLevel="0" collapsed="false">
      <c r="A178" s="194" t="n">
        <v>40878</v>
      </c>
      <c r="B178" s="128" t="n">
        <v>26.8</v>
      </c>
      <c r="C178" s="195" t="n">
        <v>28.35</v>
      </c>
      <c r="D178" s="128" t="n">
        <v>29.9</v>
      </c>
      <c r="E178" s="190"/>
      <c r="F178" s="128" t="n">
        <v>15.9400002288818</v>
      </c>
      <c r="G178" s="128" t="n">
        <v>16.7150002288818</v>
      </c>
      <c r="H178" s="128" t="n">
        <v>17.4900002288818</v>
      </c>
      <c r="I178" s="186"/>
      <c r="J178" s="180" t="n">
        <v>41760</v>
      </c>
      <c r="K178" s="144" t="n">
        <v>24.743</v>
      </c>
      <c r="L178" s="144" t="n">
        <v>26.603</v>
      </c>
      <c r="M178" s="144" t="n">
        <v>28.463</v>
      </c>
      <c r="O178" s="144" t="n">
        <v>21.584</v>
      </c>
      <c r="P178" s="144" t="n">
        <v>25.884</v>
      </c>
      <c r="Q178" s="144" t="n">
        <v>30.184</v>
      </c>
      <c r="S178" s="144" t="n">
        <v>0</v>
      </c>
      <c r="T178" s="144" t="n">
        <v>0</v>
      </c>
      <c r="U178" s="144" t="n">
        <v>0</v>
      </c>
      <c r="W178" s="144" t="n">
        <v>0.05197023308851</v>
      </c>
      <c r="X178" s="144" t="n">
        <v>0.10394046617702</v>
      </c>
      <c r="Y178" s="144" t="n">
        <v>0.15591069926553</v>
      </c>
      <c r="AA178" s="144" t="n">
        <v>0.0025</v>
      </c>
      <c r="AB178" s="144" t="n">
        <v>0.005</v>
      </c>
      <c r="AC178" s="144" t="n">
        <v>0.0075</v>
      </c>
      <c r="AE178" s="144" t="n">
        <v>-0.25</v>
      </c>
      <c r="AF178" s="144" t="n">
        <v>2</v>
      </c>
      <c r="AG178" s="144" t="n">
        <v>0.25</v>
      </c>
      <c r="AI178" s="144" t="n">
        <v>-0.1</v>
      </c>
      <c r="AJ178" s="144" t="n">
        <v>0.3</v>
      </c>
      <c r="AK178" s="144" t="n">
        <v>0.1</v>
      </c>
      <c r="AM178" s="186" t="n">
        <v>58</v>
      </c>
      <c r="AN178" s="196" t="n">
        <v>0.4</v>
      </c>
      <c r="BE178" s="180" t="n">
        <v>41760</v>
      </c>
      <c r="BF178" s="198" t="n">
        <v>0.9</v>
      </c>
    </row>
    <row r="179" customFormat="false" ht="12.75" hidden="false" customHeight="false" outlineLevel="0" collapsed="false">
      <c r="A179" s="194" t="n">
        <v>40909</v>
      </c>
      <c r="B179" s="128" t="n">
        <v>33.35</v>
      </c>
      <c r="C179" s="195" t="n">
        <v>35.05</v>
      </c>
      <c r="D179" s="128" t="n">
        <v>36.75</v>
      </c>
      <c r="E179" s="190"/>
      <c r="F179" s="128" t="n">
        <v>20.1649975585937</v>
      </c>
      <c r="G179" s="128" t="n">
        <v>21.0149975585938</v>
      </c>
      <c r="H179" s="128" t="n">
        <v>21.8649975585938</v>
      </c>
      <c r="I179" s="186"/>
      <c r="J179" s="180" t="n">
        <v>41791</v>
      </c>
      <c r="K179" s="144" t="n">
        <v>52.1675</v>
      </c>
      <c r="L179" s="144" t="n">
        <v>57.5</v>
      </c>
      <c r="M179" s="144" t="n">
        <v>62.8325</v>
      </c>
      <c r="O179" s="144" t="n">
        <v>41.325</v>
      </c>
      <c r="P179" s="144" t="n">
        <v>45.625</v>
      </c>
      <c r="Q179" s="144" t="n">
        <v>49.925</v>
      </c>
      <c r="S179" s="144" t="n">
        <v>0</v>
      </c>
      <c r="T179" s="144" t="n">
        <v>0</v>
      </c>
      <c r="U179" s="144" t="n">
        <v>0</v>
      </c>
      <c r="W179" s="144" t="n">
        <v>0.0668188711137986</v>
      </c>
      <c r="X179" s="144" t="n">
        <v>0.133637742227597</v>
      </c>
      <c r="Y179" s="144" t="n">
        <v>0.200456613341396</v>
      </c>
      <c r="AA179" s="144" t="n">
        <v>0.0025</v>
      </c>
      <c r="AB179" s="144" t="n">
        <v>0.005</v>
      </c>
      <c r="AC179" s="144" t="n">
        <v>0.0075</v>
      </c>
      <c r="AE179" s="144" t="n">
        <v>-0.75</v>
      </c>
      <c r="AF179" s="144" t="n">
        <v>2.25</v>
      </c>
      <c r="AG179" s="144" t="n">
        <v>0.75</v>
      </c>
      <c r="AI179" s="144" t="n">
        <v>-0.1</v>
      </c>
      <c r="AJ179" s="144" t="n">
        <v>0.3</v>
      </c>
      <c r="AK179" s="144" t="n">
        <v>0.1</v>
      </c>
      <c r="AM179" s="186" t="n">
        <v>58</v>
      </c>
      <c r="AN179" s="196" t="n">
        <v>0.4</v>
      </c>
      <c r="BE179" s="180" t="n">
        <v>41791</v>
      </c>
      <c r="BF179" s="198" t="n">
        <v>0.9</v>
      </c>
    </row>
    <row r="180" customFormat="false" ht="12.75" hidden="false" customHeight="false" outlineLevel="0" collapsed="false">
      <c r="A180" s="194" t="n">
        <v>40940</v>
      </c>
      <c r="B180" s="128" t="n">
        <v>33.35</v>
      </c>
      <c r="C180" s="195" t="n">
        <v>35.05</v>
      </c>
      <c r="D180" s="128" t="n">
        <v>36.75</v>
      </c>
      <c r="E180" s="190"/>
      <c r="F180" s="128" t="n">
        <v>20.314997177124</v>
      </c>
      <c r="G180" s="128" t="n">
        <v>21.164997177124</v>
      </c>
      <c r="H180" s="128" t="n">
        <v>22.014997177124</v>
      </c>
      <c r="I180" s="186"/>
      <c r="J180" s="180" t="n">
        <v>41821</v>
      </c>
      <c r="K180" s="144" t="n">
        <v>93.798</v>
      </c>
      <c r="L180" s="144" t="n">
        <v>97.548</v>
      </c>
      <c r="M180" s="144" t="n">
        <v>101.298</v>
      </c>
      <c r="O180" s="144" t="n">
        <v>68.861</v>
      </c>
      <c r="P180" s="144" t="n">
        <v>73.161</v>
      </c>
      <c r="Q180" s="144" t="n">
        <v>77.461</v>
      </c>
      <c r="S180" s="144" t="n">
        <v>0</v>
      </c>
      <c r="T180" s="144" t="n">
        <v>0</v>
      </c>
      <c r="U180" s="144" t="n">
        <v>0</v>
      </c>
      <c r="W180" s="144" t="n">
        <v>0.0816675091390871</v>
      </c>
      <c r="X180" s="144" t="n">
        <v>0.163335018278174</v>
      </c>
      <c r="Y180" s="144" t="n">
        <v>0.245002527417261</v>
      </c>
      <c r="AA180" s="144" t="n">
        <v>0.0025</v>
      </c>
      <c r="AB180" s="144" t="n">
        <v>0.005</v>
      </c>
      <c r="AC180" s="144" t="n">
        <v>0.0075</v>
      </c>
      <c r="AE180" s="144" t="n">
        <v>-1</v>
      </c>
      <c r="AF180" s="144" t="n">
        <v>3</v>
      </c>
      <c r="AG180" s="144" t="n">
        <v>1</v>
      </c>
      <c r="AI180" s="144" t="n">
        <v>-0.1</v>
      </c>
      <c r="AJ180" s="144" t="n">
        <v>0.3</v>
      </c>
      <c r="AK180" s="144" t="n">
        <v>0.1</v>
      </c>
      <c r="AM180" s="186" t="n">
        <v>58</v>
      </c>
      <c r="AN180" s="196" t="n">
        <v>0.4</v>
      </c>
      <c r="BE180" s="180" t="n">
        <v>41821</v>
      </c>
      <c r="BF180" s="198" t="n">
        <v>0.9</v>
      </c>
    </row>
    <row r="181" customFormat="false" ht="12.75" hidden="false" customHeight="false" outlineLevel="0" collapsed="false">
      <c r="A181" s="194" t="n">
        <v>40969</v>
      </c>
      <c r="B181" s="128" t="n">
        <v>26.325</v>
      </c>
      <c r="C181" s="195" t="n">
        <v>27.275</v>
      </c>
      <c r="D181" s="128" t="n">
        <v>28.225</v>
      </c>
      <c r="E181" s="190"/>
      <c r="F181" s="128" t="n">
        <v>17.9399990844727</v>
      </c>
      <c r="G181" s="128" t="n">
        <v>18.4149990844727</v>
      </c>
      <c r="H181" s="128" t="n">
        <v>18.8899990844727</v>
      </c>
      <c r="I181" s="186"/>
      <c r="J181" s="180" t="n">
        <v>41852</v>
      </c>
      <c r="K181" s="144" t="n">
        <v>86.732</v>
      </c>
      <c r="L181" s="144" t="n">
        <v>90.482</v>
      </c>
      <c r="M181" s="144" t="n">
        <v>94.232</v>
      </c>
      <c r="O181" s="144" t="n">
        <v>62.578</v>
      </c>
      <c r="P181" s="144" t="n">
        <v>66.878</v>
      </c>
      <c r="Q181" s="144" t="n">
        <v>71.178</v>
      </c>
      <c r="S181" s="144" t="n">
        <v>0</v>
      </c>
      <c r="T181" s="144" t="n">
        <v>0</v>
      </c>
      <c r="U181" s="144" t="n">
        <v>0</v>
      </c>
      <c r="W181" s="144" t="n">
        <v>0.0816675091390871</v>
      </c>
      <c r="X181" s="144" t="n">
        <v>0.163335018278174</v>
      </c>
      <c r="Y181" s="144" t="n">
        <v>0.245002527417261</v>
      </c>
      <c r="AA181" s="144" t="n">
        <v>0.0025</v>
      </c>
      <c r="AB181" s="144" t="n">
        <v>0.005</v>
      </c>
      <c r="AC181" s="144" t="n">
        <v>0.0075</v>
      </c>
      <c r="AE181" s="144" t="n">
        <v>-1</v>
      </c>
      <c r="AF181" s="144" t="n">
        <v>3</v>
      </c>
      <c r="AG181" s="144" t="n">
        <v>1</v>
      </c>
      <c r="AI181" s="144" t="n">
        <v>-0.1</v>
      </c>
      <c r="AJ181" s="144" t="n">
        <v>0.3</v>
      </c>
      <c r="AK181" s="144" t="n">
        <v>0.1</v>
      </c>
      <c r="AM181" s="186" t="n">
        <v>59</v>
      </c>
      <c r="AN181" s="196" t="n">
        <v>0.4</v>
      </c>
      <c r="BE181" s="180" t="n">
        <v>41852</v>
      </c>
      <c r="BF181" s="198" t="n">
        <v>0.9</v>
      </c>
    </row>
    <row r="182" customFormat="false" ht="12.75" hidden="false" customHeight="false" outlineLevel="0" collapsed="false">
      <c r="A182" s="194" t="n">
        <v>41000</v>
      </c>
      <c r="B182" s="128" t="n">
        <v>27.2</v>
      </c>
      <c r="C182" s="195" t="n">
        <v>28</v>
      </c>
      <c r="D182" s="128" t="n">
        <v>28.8</v>
      </c>
      <c r="E182" s="190"/>
      <c r="F182" s="128" t="n">
        <v>18.2649990844727</v>
      </c>
      <c r="G182" s="128" t="n">
        <v>18.6649990844727</v>
      </c>
      <c r="H182" s="128" t="n">
        <v>19.0649990844727</v>
      </c>
      <c r="I182" s="186"/>
      <c r="J182" s="180" t="n">
        <v>41883</v>
      </c>
      <c r="K182" s="144" t="n">
        <v>28.2555</v>
      </c>
      <c r="L182" s="144" t="n">
        <v>29.7555</v>
      </c>
      <c r="M182" s="144" t="n">
        <v>31.2555</v>
      </c>
      <c r="O182" s="144" t="n">
        <v>19.0025</v>
      </c>
      <c r="P182" s="144" t="n">
        <v>23.3025</v>
      </c>
      <c r="Q182" s="144" t="n">
        <v>27.6025</v>
      </c>
      <c r="S182" s="144" t="n">
        <v>0</v>
      </c>
      <c r="T182" s="144" t="n">
        <v>0</v>
      </c>
      <c r="U182" s="144" t="n">
        <v>0</v>
      </c>
      <c r="W182" s="144" t="n">
        <v>0.0524951849378889</v>
      </c>
      <c r="X182" s="144" t="n">
        <v>0.104990369875778</v>
      </c>
      <c r="Y182" s="144" t="n">
        <v>0.157485554813667</v>
      </c>
      <c r="AA182" s="144" t="n">
        <v>0.0025</v>
      </c>
      <c r="AB182" s="144" t="n">
        <v>0.005</v>
      </c>
      <c r="AC182" s="144" t="n">
        <v>0.0075</v>
      </c>
      <c r="AE182" s="144" t="n">
        <v>-0.4</v>
      </c>
      <c r="AF182" s="144" t="n">
        <v>1.75</v>
      </c>
      <c r="AG182" s="144" t="n">
        <v>0.5</v>
      </c>
      <c r="AI182" s="144" t="n">
        <v>-0.1</v>
      </c>
      <c r="AJ182" s="144" t="n">
        <v>0.3</v>
      </c>
      <c r="AK182" s="144" t="n">
        <v>0.1</v>
      </c>
      <c r="AM182" s="186" t="n">
        <v>59</v>
      </c>
      <c r="AN182" s="196" t="n">
        <v>0.4</v>
      </c>
      <c r="BE182" s="180" t="n">
        <v>41883</v>
      </c>
      <c r="BF182" s="198" t="n">
        <v>0.9</v>
      </c>
    </row>
    <row r="183" customFormat="false" ht="12.75" hidden="false" customHeight="false" outlineLevel="0" collapsed="false">
      <c r="A183" s="194" t="n">
        <v>41030</v>
      </c>
      <c r="B183" s="128" t="n">
        <v>33.47</v>
      </c>
      <c r="C183" s="195" t="n">
        <v>35.95</v>
      </c>
      <c r="D183" s="128" t="n">
        <v>38.43</v>
      </c>
      <c r="E183" s="190"/>
      <c r="F183" s="128" t="n">
        <v>16.8749998474121</v>
      </c>
      <c r="G183" s="128" t="n">
        <v>18.1149998474121</v>
      </c>
      <c r="H183" s="128" t="n">
        <v>19.3549998474121</v>
      </c>
      <c r="I183" s="186"/>
      <c r="J183" s="180" t="n">
        <v>41913</v>
      </c>
      <c r="K183" s="144" t="n">
        <v>18.9375</v>
      </c>
      <c r="L183" s="144" t="n">
        <v>20.325</v>
      </c>
      <c r="M183" s="144" t="n">
        <v>21.7125</v>
      </c>
      <c r="O183" s="144" t="n">
        <v>11.96</v>
      </c>
      <c r="P183" s="144" t="n">
        <v>16.26</v>
      </c>
      <c r="Q183" s="144" t="n">
        <v>20.56</v>
      </c>
      <c r="S183" s="144" t="n">
        <v>0</v>
      </c>
      <c r="T183" s="144" t="n">
        <v>0</v>
      </c>
      <c r="U183" s="144" t="n">
        <v>0</v>
      </c>
      <c r="W183" s="144" t="n">
        <v>0.0371215950632214</v>
      </c>
      <c r="X183" s="144" t="n">
        <v>0.0742431901264429</v>
      </c>
      <c r="Y183" s="144" t="n">
        <v>0.111364785189664</v>
      </c>
      <c r="AA183" s="144" t="n">
        <v>0.0025</v>
      </c>
      <c r="AB183" s="144" t="n">
        <v>0.005</v>
      </c>
      <c r="AC183" s="144" t="n">
        <v>0.0075</v>
      </c>
      <c r="AE183" s="144" t="n">
        <v>-0.25</v>
      </c>
      <c r="AF183" s="144" t="n">
        <v>1.5</v>
      </c>
      <c r="AG183" s="144" t="n">
        <v>0.25</v>
      </c>
      <c r="AI183" s="144" t="n">
        <v>-0.1</v>
      </c>
      <c r="AJ183" s="144" t="n">
        <v>0.3</v>
      </c>
      <c r="AK183" s="144" t="n">
        <v>0.1</v>
      </c>
      <c r="AM183" s="186" t="n">
        <v>59</v>
      </c>
      <c r="AN183" s="196" t="n">
        <v>0.4</v>
      </c>
      <c r="BE183" s="180" t="n">
        <v>41913</v>
      </c>
      <c r="BF183" s="198" t="n">
        <v>0.9</v>
      </c>
    </row>
    <row r="184" customFormat="false" ht="12.75" hidden="false" customHeight="false" outlineLevel="0" collapsed="false">
      <c r="A184" s="194" t="n">
        <v>41061</v>
      </c>
      <c r="B184" s="128" t="n">
        <v>54.39</v>
      </c>
      <c r="C184" s="195" t="n">
        <v>61.5</v>
      </c>
      <c r="D184" s="128" t="n">
        <v>68.61</v>
      </c>
      <c r="E184" s="190"/>
      <c r="F184" s="128" t="n">
        <v>14.6200012207031</v>
      </c>
      <c r="G184" s="128" t="n">
        <v>18.1750012207031</v>
      </c>
      <c r="H184" s="128" t="n">
        <v>21.7300012207031</v>
      </c>
      <c r="I184" s="186"/>
      <c r="J184" s="180" t="n">
        <v>41944</v>
      </c>
      <c r="K184" s="144" t="n">
        <v>19.125</v>
      </c>
      <c r="L184" s="144" t="n">
        <v>20.5125</v>
      </c>
      <c r="M184" s="144" t="n">
        <v>21.9</v>
      </c>
      <c r="O184" s="144" t="n">
        <v>12.11</v>
      </c>
      <c r="P184" s="144" t="n">
        <v>16.41</v>
      </c>
      <c r="Q184" s="144" t="n">
        <v>20.71</v>
      </c>
      <c r="S184" s="144" t="n">
        <v>0</v>
      </c>
      <c r="T184" s="144" t="n">
        <v>0</v>
      </c>
      <c r="U184" s="144" t="n">
        <v>0</v>
      </c>
      <c r="W184" s="144" t="n">
        <v>0.0371215950632214</v>
      </c>
      <c r="X184" s="144" t="n">
        <v>0.0742431901264429</v>
      </c>
      <c r="Y184" s="144" t="n">
        <v>0.111364785189664</v>
      </c>
      <c r="AA184" s="144" t="n">
        <v>0.0025</v>
      </c>
      <c r="AB184" s="144" t="n">
        <v>0.005</v>
      </c>
      <c r="AC184" s="144" t="n">
        <v>0.0075</v>
      </c>
      <c r="AE184" s="144" t="n">
        <v>-0.25</v>
      </c>
      <c r="AF184" s="144" t="n">
        <v>1.5</v>
      </c>
      <c r="AG184" s="144" t="n">
        <v>0.25</v>
      </c>
      <c r="AI184" s="144" t="n">
        <v>-0.1</v>
      </c>
      <c r="AJ184" s="144" t="n">
        <v>0.3</v>
      </c>
      <c r="AK184" s="144" t="n">
        <v>0.1</v>
      </c>
      <c r="AM184" s="186" t="n">
        <v>60</v>
      </c>
      <c r="AN184" s="196" t="n">
        <v>0.4</v>
      </c>
      <c r="BE184" s="180" t="n">
        <v>41944</v>
      </c>
      <c r="BF184" s="198" t="n">
        <v>0.9</v>
      </c>
    </row>
    <row r="185" customFormat="false" ht="12.75" hidden="false" customHeight="false" outlineLevel="0" collapsed="false">
      <c r="A185" s="194" t="n">
        <v>41091</v>
      </c>
      <c r="B185" s="128" t="n">
        <v>101.85</v>
      </c>
      <c r="C185" s="195" t="n">
        <v>106.85</v>
      </c>
      <c r="D185" s="128" t="n">
        <v>111.85</v>
      </c>
      <c r="E185" s="190"/>
      <c r="F185" s="128" t="n">
        <v>15.3649998474121</v>
      </c>
      <c r="G185" s="128" t="n">
        <v>17.8649998474121</v>
      </c>
      <c r="H185" s="128" t="n">
        <v>20.3649998474121</v>
      </c>
      <c r="I185" s="186"/>
      <c r="J185" s="180" t="n">
        <v>41974</v>
      </c>
      <c r="K185" s="144" t="n">
        <v>21.009</v>
      </c>
      <c r="L185" s="144" t="n">
        <v>22.3965</v>
      </c>
      <c r="M185" s="144" t="n">
        <v>23.784</v>
      </c>
      <c r="O185" s="144" t="n">
        <v>12.71</v>
      </c>
      <c r="P185" s="144" t="n">
        <v>17.01</v>
      </c>
      <c r="Q185" s="144" t="n">
        <v>21.31</v>
      </c>
      <c r="S185" s="144" t="n">
        <v>0</v>
      </c>
      <c r="T185" s="144" t="n">
        <v>0</v>
      </c>
      <c r="U185" s="144" t="n">
        <v>0</v>
      </c>
      <c r="W185" s="144" t="n">
        <v>0.0371215950632214</v>
      </c>
      <c r="X185" s="144" t="n">
        <v>0.0742431901264429</v>
      </c>
      <c r="Y185" s="144" t="n">
        <v>0.111364785189664</v>
      </c>
      <c r="AA185" s="144" t="n">
        <v>0.0025</v>
      </c>
      <c r="AB185" s="144" t="n">
        <v>0.005</v>
      </c>
      <c r="AC185" s="144" t="n">
        <v>0.0075</v>
      </c>
      <c r="AE185" s="144" t="n">
        <v>-0.25</v>
      </c>
      <c r="AF185" s="144" t="n">
        <v>1.5</v>
      </c>
      <c r="AG185" s="144" t="n">
        <v>0.25</v>
      </c>
      <c r="AI185" s="144" t="n">
        <v>-0.1</v>
      </c>
      <c r="AJ185" s="144" t="n">
        <v>0.3</v>
      </c>
      <c r="AK185" s="144" t="n">
        <v>0.1</v>
      </c>
      <c r="AM185" s="186" t="n">
        <v>60</v>
      </c>
      <c r="AN185" s="196" t="n">
        <v>0.4</v>
      </c>
      <c r="BE185" s="180" t="n">
        <v>41974</v>
      </c>
      <c r="BF185" s="198" t="n">
        <v>0.9</v>
      </c>
    </row>
    <row r="186" customFormat="false" ht="12.75" hidden="false" customHeight="false" outlineLevel="0" collapsed="false">
      <c r="A186" s="194" t="n">
        <v>41122</v>
      </c>
      <c r="B186" s="128" t="n">
        <v>89.35</v>
      </c>
      <c r="C186" s="195" t="n">
        <v>94.35</v>
      </c>
      <c r="D186" s="128" t="n">
        <v>99.35</v>
      </c>
      <c r="E186" s="190"/>
      <c r="F186" s="128" t="n">
        <v>15.4149990844727</v>
      </c>
      <c r="G186" s="128" t="n">
        <v>17.9149990844727</v>
      </c>
      <c r="H186" s="128" t="n">
        <v>20.4149990844727</v>
      </c>
      <c r="I186" s="186"/>
      <c r="J186" s="180" t="n">
        <v>42005</v>
      </c>
      <c r="K186" s="144" t="n">
        <v>29.344</v>
      </c>
      <c r="L186" s="144" t="n">
        <v>30.844</v>
      </c>
      <c r="M186" s="144" t="n">
        <v>32.344</v>
      </c>
      <c r="O186" s="144" t="n">
        <v>19.1835</v>
      </c>
      <c r="P186" s="144" t="n">
        <v>23.4835</v>
      </c>
      <c r="Q186" s="144" t="n">
        <v>27.7835</v>
      </c>
      <c r="S186" s="144" t="n">
        <v>0.25</v>
      </c>
      <c r="T186" s="144" t="n">
        <v>0.25</v>
      </c>
      <c r="U186" s="144" t="n">
        <v>0.25</v>
      </c>
      <c r="W186" s="144" t="n">
        <v>0.0570187700171081</v>
      </c>
      <c r="X186" s="144" t="n">
        <v>0.114037540034216</v>
      </c>
      <c r="Y186" s="144" t="n">
        <v>0.171056310051324</v>
      </c>
      <c r="AA186" s="144" t="n">
        <v>0.0025</v>
      </c>
      <c r="AB186" s="144" t="n">
        <v>0.005</v>
      </c>
      <c r="AC186" s="144" t="n">
        <v>0.0075</v>
      </c>
      <c r="AE186" s="144" t="n">
        <v>-0.4</v>
      </c>
      <c r="AF186" s="144" t="n">
        <v>1.75</v>
      </c>
      <c r="AG186" s="144" t="n">
        <v>0.5</v>
      </c>
      <c r="AI186" s="144" t="n">
        <v>-0.1</v>
      </c>
      <c r="AJ186" s="144" t="n">
        <v>0.3</v>
      </c>
      <c r="AK186" s="144" t="n">
        <v>0.1</v>
      </c>
      <c r="AM186" s="186" t="n">
        <v>60</v>
      </c>
      <c r="AN186" s="196" t="n">
        <v>0.4</v>
      </c>
      <c r="BE186" s="180" t="n">
        <v>42005</v>
      </c>
      <c r="BF186" s="198" t="n">
        <v>0.9</v>
      </c>
    </row>
    <row r="187" customFormat="false" ht="12.75" hidden="false" customHeight="false" outlineLevel="0" collapsed="false">
      <c r="A187" s="194" t="n">
        <v>41153</v>
      </c>
      <c r="B187" s="128" t="n">
        <v>33.55</v>
      </c>
      <c r="C187" s="195" t="n">
        <v>35.35</v>
      </c>
      <c r="D187" s="128" t="n">
        <v>37.15</v>
      </c>
      <c r="E187" s="190"/>
      <c r="F187" s="128" t="n">
        <v>17.0149990844727</v>
      </c>
      <c r="G187" s="128" t="n">
        <v>17.9149990844727</v>
      </c>
      <c r="H187" s="128" t="n">
        <v>18.8149990844727</v>
      </c>
      <c r="I187" s="186"/>
      <c r="J187" s="180" t="n">
        <v>42036</v>
      </c>
      <c r="K187" s="144" t="n">
        <v>28.2925</v>
      </c>
      <c r="L187" s="144" t="n">
        <v>29.7925</v>
      </c>
      <c r="M187" s="144" t="n">
        <v>31.2925</v>
      </c>
      <c r="O187" s="144" t="n">
        <v>21.2865</v>
      </c>
      <c r="P187" s="144" t="n">
        <v>25.5865</v>
      </c>
      <c r="Q187" s="144" t="n">
        <v>29.8865</v>
      </c>
      <c r="S187" s="144" t="n">
        <v>0</v>
      </c>
      <c r="T187" s="144" t="n">
        <v>0</v>
      </c>
      <c r="U187" s="144" t="n">
        <v>0</v>
      </c>
      <c r="W187" s="144" t="n">
        <v>0.0570187700171081</v>
      </c>
      <c r="X187" s="144" t="n">
        <v>0.114037540034216</v>
      </c>
      <c r="Y187" s="144" t="n">
        <v>0.171056310051324</v>
      </c>
      <c r="AA187" s="144" t="n">
        <v>0.0025</v>
      </c>
      <c r="AB187" s="144" t="n">
        <v>0.005</v>
      </c>
      <c r="AC187" s="144" t="n">
        <v>0.0075</v>
      </c>
      <c r="AE187" s="144" t="n">
        <v>-0.4</v>
      </c>
      <c r="AF187" s="144" t="n">
        <v>1.75</v>
      </c>
      <c r="AG187" s="144" t="n">
        <v>0.5</v>
      </c>
      <c r="AI187" s="144" t="n">
        <v>-0.1</v>
      </c>
      <c r="AJ187" s="144" t="n">
        <v>0.3</v>
      </c>
      <c r="AK187" s="144" t="n">
        <v>0.1</v>
      </c>
      <c r="AM187" s="186" t="n">
        <v>61</v>
      </c>
      <c r="AN187" s="196" t="n">
        <v>0.4</v>
      </c>
      <c r="BE187" s="180" t="n">
        <v>42036</v>
      </c>
      <c r="BF187" s="198" t="n">
        <v>0.9</v>
      </c>
    </row>
    <row r="188" customFormat="false" ht="12.75" hidden="false" customHeight="false" outlineLevel="0" collapsed="false">
      <c r="A188" s="194" t="n">
        <v>41183</v>
      </c>
      <c r="B188" s="128" t="n">
        <v>25.45</v>
      </c>
      <c r="C188" s="195" t="n">
        <v>27.1</v>
      </c>
      <c r="D188" s="128" t="n">
        <v>28.75</v>
      </c>
      <c r="E188" s="190"/>
      <c r="F188" s="128" t="n">
        <v>16.7899998474121</v>
      </c>
      <c r="G188" s="128" t="n">
        <v>17.6149998474121</v>
      </c>
      <c r="H188" s="128" t="n">
        <v>18.4399998474121</v>
      </c>
      <c r="I188" s="186"/>
      <c r="J188" s="180" t="n">
        <v>42064</v>
      </c>
      <c r="K188" s="144" t="n">
        <v>22.35875</v>
      </c>
      <c r="L188" s="144" t="n">
        <v>23.18375</v>
      </c>
      <c r="M188" s="144" t="n">
        <v>24.00875</v>
      </c>
      <c r="O188" s="144" t="n">
        <v>13.97425</v>
      </c>
      <c r="P188" s="144" t="n">
        <v>18.27425</v>
      </c>
      <c r="Q188" s="144" t="n">
        <v>22.57425</v>
      </c>
      <c r="S188" s="144" t="n">
        <v>0</v>
      </c>
      <c r="T188" s="144" t="n">
        <v>0</v>
      </c>
      <c r="U188" s="144" t="n">
        <v>0</v>
      </c>
      <c r="W188" s="144" t="n">
        <v>0.0475156416809234</v>
      </c>
      <c r="X188" s="144" t="n">
        <v>0.0950312833618469</v>
      </c>
      <c r="Y188" s="144" t="n">
        <v>0.14254692504277</v>
      </c>
      <c r="AA188" s="144" t="n">
        <v>0.0025</v>
      </c>
      <c r="AB188" s="144" t="n">
        <v>0.005</v>
      </c>
      <c r="AC188" s="144" t="n">
        <v>0.0075</v>
      </c>
      <c r="AE188" s="144" t="n">
        <v>-0.25</v>
      </c>
      <c r="AF188" s="144" t="n">
        <v>1.1</v>
      </c>
      <c r="AG188" s="144" t="n">
        <v>0.25</v>
      </c>
      <c r="AI188" s="144" t="n">
        <v>-0.1</v>
      </c>
      <c r="AJ188" s="144" t="n">
        <v>0.3</v>
      </c>
      <c r="AK188" s="144" t="n">
        <v>0.1</v>
      </c>
      <c r="AM188" s="186" t="n">
        <v>61</v>
      </c>
      <c r="AN188" s="196" t="n">
        <v>0.4</v>
      </c>
      <c r="BE188" s="180" t="n">
        <v>42064</v>
      </c>
      <c r="BF188" s="198" t="n">
        <v>0.9</v>
      </c>
    </row>
    <row r="189" customFormat="false" ht="12.75" hidden="false" customHeight="false" outlineLevel="0" collapsed="false">
      <c r="A189" s="194" t="n">
        <v>41214</v>
      </c>
      <c r="B189" s="128" t="n">
        <v>25.7</v>
      </c>
      <c r="C189" s="195" t="n">
        <v>27.35</v>
      </c>
      <c r="D189" s="128" t="n">
        <v>29</v>
      </c>
      <c r="E189" s="190"/>
      <c r="F189" s="128" t="n">
        <v>15.0399998474121</v>
      </c>
      <c r="G189" s="128" t="n">
        <v>15.8649998474121</v>
      </c>
      <c r="H189" s="128" t="n">
        <v>16.6899998474121</v>
      </c>
      <c r="I189" s="186"/>
      <c r="J189" s="180" t="n">
        <v>42095</v>
      </c>
      <c r="K189" s="144" t="n">
        <v>23.3675</v>
      </c>
      <c r="L189" s="144" t="n">
        <v>24.08</v>
      </c>
      <c r="M189" s="144" t="n">
        <v>24.7925</v>
      </c>
      <c r="O189" s="144" t="n">
        <v>18.66</v>
      </c>
      <c r="P189" s="144" t="n">
        <v>22.96</v>
      </c>
      <c r="Q189" s="144" t="n">
        <v>27.26</v>
      </c>
      <c r="S189" s="144" t="n">
        <v>0</v>
      </c>
      <c r="T189" s="144" t="n">
        <v>0</v>
      </c>
      <c r="U189" s="144" t="n">
        <v>0</v>
      </c>
      <c r="W189" s="144" t="n">
        <v>0.0451398595968773</v>
      </c>
      <c r="X189" s="144" t="n">
        <v>0.0902797191937545</v>
      </c>
      <c r="Y189" s="144" t="n">
        <v>0.135419578790632</v>
      </c>
      <c r="AA189" s="144" t="n">
        <v>0.0025</v>
      </c>
      <c r="AB189" s="144" t="n">
        <v>0.005</v>
      </c>
      <c r="AC189" s="144" t="n">
        <v>0.0075</v>
      </c>
      <c r="AE189" s="144" t="n">
        <v>-0.25</v>
      </c>
      <c r="AF189" s="144" t="n">
        <v>1.2</v>
      </c>
      <c r="AG189" s="144" t="n">
        <v>0.25</v>
      </c>
      <c r="AI189" s="144" t="n">
        <v>-0.1</v>
      </c>
      <c r="AJ189" s="144" t="n">
        <v>0.3</v>
      </c>
      <c r="AK189" s="144" t="n">
        <v>0.1</v>
      </c>
      <c r="AM189" s="186" t="n">
        <v>61</v>
      </c>
      <c r="AN189" s="196" t="n">
        <v>0.4</v>
      </c>
      <c r="BE189" s="180" t="n">
        <v>42095</v>
      </c>
      <c r="BF189" s="198" t="n">
        <v>0.9</v>
      </c>
    </row>
    <row r="190" customFormat="false" ht="12.75" hidden="false" customHeight="false" outlineLevel="0" collapsed="false">
      <c r="A190" s="194" t="n">
        <v>41244</v>
      </c>
      <c r="B190" s="128" t="n">
        <v>26.7</v>
      </c>
      <c r="C190" s="195" t="n">
        <v>28.35</v>
      </c>
      <c r="D190" s="128" t="n">
        <v>30</v>
      </c>
      <c r="E190" s="190"/>
      <c r="F190" s="128" t="n">
        <v>15.8900002288818</v>
      </c>
      <c r="G190" s="128" t="n">
        <v>16.7150002288818</v>
      </c>
      <c r="H190" s="128" t="n">
        <v>17.5400002288818</v>
      </c>
      <c r="I190" s="186"/>
      <c r="J190" s="180" t="n">
        <v>42125</v>
      </c>
      <c r="K190" s="144" t="n">
        <v>24.743</v>
      </c>
      <c r="L190" s="144" t="n">
        <v>26.603</v>
      </c>
      <c r="M190" s="144" t="n">
        <v>28.463</v>
      </c>
      <c r="O190" s="144" t="n">
        <v>21.584</v>
      </c>
      <c r="P190" s="144" t="n">
        <v>25.884</v>
      </c>
      <c r="Q190" s="144" t="n">
        <v>30.184</v>
      </c>
      <c r="S190" s="144" t="n">
        <v>0</v>
      </c>
      <c r="T190" s="144" t="n">
        <v>0</v>
      </c>
      <c r="U190" s="144" t="n">
        <v>0</v>
      </c>
      <c r="W190" s="144" t="n">
        <v>0.0498914237649696</v>
      </c>
      <c r="X190" s="144" t="n">
        <v>0.0997828475299392</v>
      </c>
      <c r="Y190" s="144" t="n">
        <v>0.149674271294909</v>
      </c>
      <c r="AA190" s="144" t="n">
        <v>0.0025</v>
      </c>
      <c r="AB190" s="144" t="n">
        <v>0.005</v>
      </c>
      <c r="AC190" s="144" t="n">
        <v>0.0075</v>
      </c>
      <c r="AE190" s="144" t="n">
        <v>-0.25</v>
      </c>
      <c r="AF190" s="144" t="n">
        <v>2</v>
      </c>
      <c r="AG190" s="144" t="n">
        <v>0.25</v>
      </c>
      <c r="AI190" s="144" t="n">
        <v>-0.1</v>
      </c>
      <c r="AJ190" s="144" t="n">
        <v>0.3</v>
      </c>
      <c r="AK190" s="144" t="n">
        <v>0.1</v>
      </c>
      <c r="AM190" s="186" t="n">
        <v>62</v>
      </c>
      <c r="AN190" s="196" t="n">
        <v>0.4</v>
      </c>
      <c r="BE190" s="180" t="n">
        <v>42125</v>
      </c>
      <c r="BF190" s="198" t="n">
        <v>0.9</v>
      </c>
    </row>
    <row r="191" customFormat="false" ht="12.75" hidden="false" customHeight="false" outlineLevel="0" collapsed="false">
      <c r="A191" s="194" t="n">
        <v>41275</v>
      </c>
      <c r="B191" s="128" t="n">
        <v>33.25</v>
      </c>
      <c r="C191" s="195" t="n">
        <v>35.05</v>
      </c>
      <c r="D191" s="128" t="n">
        <v>36.85</v>
      </c>
      <c r="E191" s="190"/>
      <c r="F191" s="128" t="n">
        <v>20.1149975585938</v>
      </c>
      <c r="G191" s="128" t="n">
        <v>21.0149975585938</v>
      </c>
      <c r="H191" s="128" t="n">
        <v>21.9149975585937</v>
      </c>
      <c r="I191" s="186"/>
      <c r="J191" s="180" t="n">
        <v>42156</v>
      </c>
      <c r="K191" s="144" t="n">
        <v>52.6275</v>
      </c>
      <c r="L191" s="144" t="n">
        <v>57.96</v>
      </c>
      <c r="M191" s="144" t="n">
        <v>63.2925</v>
      </c>
      <c r="O191" s="144" t="n">
        <v>41.69</v>
      </c>
      <c r="P191" s="144" t="n">
        <v>45.99</v>
      </c>
      <c r="Q191" s="144" t="n">
        <v>50.29</v>
      </c>
      <c r="S191" s="144" t="n">
        <v>0</v>
      </c>
      <c r="T191" s="144" t="n">
        <v>0</v>
      </c>
      <c r="U191" s="144" t="n">
        <v>0</v>
      </c>
      <c r="W191" s="144" t="n">
        <v>0.0641461162692467</v>
      </c>
      <c r="X191" s="144" t="n">
        <v>0.128292232538493</v>
      </c>
      <c r="Y191" s="144" t="n">
        <v>0.19243834880774</v>
      </c>
      <c r="AA191" s="144" t="n">
        <v>0.0025</v>
      </c>
      <c r="AB191" s="144" t="n">
        <v>0.005</v>
      </c>
      <c r="AC191" s="144" t="n">
        <v>0.0075</v>
      </c>
      <c r="AE191" s="144" t="n">
        <v>-0.75</v>
      </c>
      <c r="AF191" s="144" t="n">
        <v>2.25</v>
      </c>
      <c r="AG191" s="144" t="n">
        <v>0.75</v>
      </c>
      <c r="AI191" s="144" t="n">
        <v>-0.1</v>
      </c>
      <c r="AJ191" s="144" t="n">
        <v>0.3</v>
      </c>
      <c r="AK191" s="144" t="n">
        <v>0.1</v>
      </c>
      <c r="AM191" s="186" t="n">
        <v>62</v>
      </c>
      <c r="AN191" s="196" t="n">
        <v>0.4</v>
      </c>
      <c r="BE191" s="180" t="n">
        <v>42156</v>
      </c>
      <c r="BF191" s="198" t="n">
        <v>0.9</v>
      </c>
    </row>
    <row r="192" customFormat="false" ht="12.75" hidden="false" customHeight="false" outlineLevel="0" collapsed="false">
      <c r="A192" s="194" t="n">
        <v>41306</v>
      </c>
      <c r="B192" s="128" t="n">
        <v>33.25</v>
      </c>
      <c r="C192" s="195" t="n">
        <v>35.05</v>
      </c>
      <c r="D192" s="128" t="n">
        <v>36.85</v>
      </c>
      <c r="E192" s="190"/>
      <c r="F192" s="128" t="n">
        <v>20.264997177124</v>
      </c>
      <c r="G192" s="128" t="n">
        <v>21.164997177124</v>
      </c>
      <c r="H192" s="128" t="n">
        <v>22.064997177124</v>
      </c>
      <c r="I192" s="186"/>
      <c r="J192" s="180" t="n">
        <v>42186</v>
      </c>
      <c r="K192" s="144" t="n">
        <v>95.558</v>
      </c>
      <c r="L192" s="144" t="n">
        <v>99.308</v>
      </c>
      <c r="M192" s="144" t="n">
        <v>103.058</v>
      </c>
      <c r="O192" s="144" t="n">
        <v>70.181</v>
      </c>
      <c r="P192" s="144" t="n">
        <v>74.481</v>
      </c>
      <c r="Q192" s="144" t="n">
        <v>78.781</v>
      </c>
      <c r="S192" s="144" t="n">
        <v>0</v>
      </c>
      <c r="T192" s="144" t="n">
        <v>0</v>
      </c>
      <c r="U192" s="144" t="n">
        <v>0</v>
      </c>
      <c r="W192" s="144" t="n">
        <v>0.0784008087735237</v>
      </c>
      <c r="X192" s="144" t="n">
        <v>0.156801617547047</v>
      </c>
      <c r="Y192" s="144" t="n">
        <v>0.235202426320571</v>
      </c>
      <c r="AA192" s="144" t="n">
        <v>0.0025</v>
      </c>
      <c r="AB192" s="144" t="n">
        <v>0.005</v>
      </c>
      <c r="AC192" s="144" t="n">
        <v>0.0075</v>
      </c>
      <c r="AE192" s="144" t="n">
        <v>-1</v>
      </c>
      <c r="AF192" s="144" t="n">
        <v>3</v>
      </c>
      <c r="AG192" s="144" t="n">
        <v>1</v>
      </c>
      <c r="AI192" s="144" t="n">
        <v>-0.1</v>
      </c>
      <c r="AJ192" s="144" t="n">
        <v>0.3</v>
      </c>
      <c r="AK192" s="144" t="n">
        <v>0.1</v>
      </c>
      <c r="AM192" s="186" t="n">
        <v>62</v>
      </c>
      <c r="AN192" s="196" t="n">
        <v>0.4</v>
      </c>
      <c r="BE192" s="180" t="n">
        <v>42186</v>
      </c>
      <c r="BF192" s="198" t="n">
        <v>0.9</v>
      </c>
    </row>
    <row r="193" customFormat="false" ht="12.75" hidden="false" customHeight="false" outlineLevel="0" collapsed="false">
      <c r="A193" s="194" t="n">
        <v>41334</v>
      </c>
      <c r="B193" s="128" t="n">
        <v>26.275</v>
      </c>
      <c r="C193" s="195" t="n">
        <v>27.275</v>
      </c>
      <c r="D193" s="128" t="n">
        <v>28.275</v>
      </c>
      <c r="E193" s="190"/>
      <c r="F193" s="128" t="n">
        <v>17.9149990844727</v>
      </c>
      <c r="G193" s="128" t="n">
        <v>18.4149990844727</v>
      </c>
      <c r="H193" s="128" t="n">
        <v>18.9149990844727</v>
      </c>
      <c r="I193" s="186"/>
      <c r="J193" s="180" t="n">
        <v>42217</v>
      </c>
      <c r="K193" s="144" t="n">
        <v>88.572</v>
      </c>
      <c r="L193" s="144" t="n">
        <v>92.322</v>
      </c>
      <c r="M193" s="144" t="n">
        <v>96.072</v>
      </c>
      <c r="O193" s="144" t="n">
        <v>63.938</v>
      </c>
      <c r="P193" s="144" t="n">
        <v>68.238</v>
      </c>
      <c r="Q193" s="144" t="n">
        <v>72.538</v>
      </c>
      <c r="S193" s="144" t="n">
        <v>0</v>
      </c>
      <c r="T193" s="144" t="n">
        <v>0</v>
      </c>
      <c r="U193" s="144" t="n">
        <v>0</v>
      </c>
      <c r="W193" s="144" t="n">
        <v>0.0784008087735237</v>
      </c>
      <c r="X193" s="144" t="n">
        <v>0.156801617547047</v>
      </c>
      <c r="Y193" s="144" t="n">
        <v>0.235202426320571</v>
      </c>
      <c r="AA193" s="144" t="n">
        <v>0.0025</v>
      </c>
      <c r="AB193" s="144" t="n">
        <v>0.005</v>
      </c>
      <c r="AC193" s="144" t="n">
        <v>0.0075</v>
      </c>
      <c r="AE193" s="144" t="n">
        <v>-1</v>
      </c>
      <c r="AF193" s="144" t="n">
        <v>3</v>
      </c>
      <c r="AG193" s="144" t="n">
        <v>1</v>
      </c>
      <c r="AI193" s="144" t="n">
        <v>-0.1</v>
      </c>
      <c r="AJ193" s="144" t="n">
        <v>0.3</v>
      </c>
      <c r="AK193" s="144" t="n">
        <v>0.1</v>
      </c>
      <c r="AM193" s="186" t="n">
        <v>63</v>
      </c>
      <c r="AN193" s="196" t="n">
        <v>0.4</v>
      </c>
      <c r="BE193" s="180" t="n">
        <v>42217</v>
      </c>
      <c r="BF193" s="198" t="n">
        <v>0.9</v>
      </c>
    </row>
    <row r="194" customFormat="false" ht="12.75" hidden="false" customHeight="false" outlineLevel="0" collapsed="false">
      <c r="A194" s="194" t="n">
        <v>41365</v>
      </c>
      <c r="B194" s="128" t="n">
        <v>27.15</v>
      </c>
      <c r="C194" s="195" t="n">
        <v>28</v>
      </c>
      <c r="D194" s="128" t="n">
        <v>28.85</v>
      </c>
      <c r="E194" s="190"/>
      <c r="F194" s="128" t="n">
        <v>18.2399990844727</v>
      </c>
      <c r="G194" s="128" t="n">
        <v>18.6649990844727</v>
      </c>
      <c r="H194" s="128" t="n">
        <v>19.0899990844727</v>
      </c>
      <c r="I194" s="186"/>
      <c r="J194" s="180" t="n">
        <v>42248</v>
      </c>
      <c r="K194" s="144" t="n">
        <v>28.388</v>
      </c>
      <c r="L194" s="144" t="n">
        <v>29.963</v>
      </c>
      <c r="M194" s="144" t="n">
        <v>31.538</v>
      </c>
      <c r="O194" s="144" t="n">
        <v>19.165</v>
      </c>
      <c r="P194" s="144" t="n">
        <v>23.465</v>
      </c>
      <c r="Q194" s="144" t="n">
        <v>27.765</v>
      </c>
      <c r="S194" s="144" t="n">
        <v>0</v>
      </c>
      <c r="T194" s="144" t="n">
        <v>0</v>
      </c>
      <c r="U194" s="144" t="n">
        <v>0</v>
      </c>
      <c r="W194" s="144" t="n">
        <v>0.0503953775403733</v>
      </c>
      <c r="X194" s="144" t="n">
        <v>0.100790755080747</v>
      </c>
      <c r="Y194" s="144" t="n">
        <v>0.15118613262112</v>
      </c>
      <c r="AA194" s="144" t="n">
        <v>0.0025</v>
      </c>
      <c r="AB194" s="144" t="n">
        <v>0.005</v>
      </c>
      <c r="AC194" s="144" t="n">
        <v>0.0075</v>
      </c>
      <c r="AE194" s="144" t="n">
        <v>-0.4</v>
      </c>
      <c r="AF194" s="144" t="n">
        <v>1.75</v>
      </c>
      <c r="AG194" s="144" t="n">
        <v>0.5</v>
      </c>
      <c r="AI194" s="144" t="n">
        <v>-0.1</v>
      </c>
      <c r="AJ194" s="144" t="n">
        <v>0.3</v>
      </c>
      <c r="AK194" s="144" t="n">
        <v>0.1</v>
      </c>
      <c r="AM194" s="186" t="n">
        <v>63</v>
      </c>
      <c r="AN194" s="196" t="n">
        <v>0.4</v>
      </c>
      <c r="BE194" s="180" t="n">
        <v>42248</v>
      </c>
      <c r="BF194" s="198" t="n">
        <v>0.9</v>
      </c>
    </row>
    <row r="195" customFormat="false" ht="12.75" hidden="false" customHeight="false" outlineLevel="0" collapsed="false">
      <c r="A195" s="194" t="n">
        <v>41395</v>
      </c>
      <c r="B195" s="128" t="n">
        <v>33.47</v>
      </c>
      <c r="C195" s="195" t="n">
        <v>35.95</v>
      </c>
      <c r="D195" s="128" t="n">
        <v>38.43</v>
      </c>
      <c r="E195" s="190"/>
      <c r="F195" s="128" t="n">
        <v>16.8749998474121</v>
      </c>
      <c r="G195" s="128" t="n">
        <v>18.1149998474121</v>
      </c>
      <c r="H195" s="128" t="n">
        <v>19.3549998474121</v>
      </c>
      <c r="I195" s="186"/>
      <c r="J195" s="180" t="n">
        <v>42278</v>
      </c>
      <c r="K195" s="144" t="n">
        <v>18.8625</v>
      </c>
      <c r="L195" s="144" t="n">
        <v>20.325</v>
      </c>
      <c r="M195" s="144" t="n">
        <v>21.7875</v>
      </c>
      <c r="O195" s="144" t="n">
        <v>11.96</v>
      </c>
      <c r="P195" s="144" t="n">
        <v>16.26</v>
      </c>
      <c r="Q195" s="144" t="n">
        <v>20.56</v>
      </c>
      <c r="S195" s="144" t="n">
        <v>0</v>
      </c>
      <c r="T195" s="144" t="n">
        <v>0</v>
      </c>
      <c r="U195" s="144" t="n">
        <v>0</v>
      </c>
      <c r="W195" s="144" t="n">
        <v>0.0356367312606926</v>
      </c>
      <c r="X195" s="144" t="n">
        <v>0.0712734625213851</v>
      </c>
      <c r="Y195" s="144" t="n">
        <v>0.106910193782078</v>
      </c>
      <c r="AA195" s="144" t="n">
        <v>0.0025</v>
      </c>
      <c r="AB195" s="144" t="n">
        <v>0.005</v>
      </c>
      <c r="AC195" s="144" t="n">
        <v>0.0075</v>
      </c>
      <c r="AE195" s="144" t="n">
        <v>-0.25</v>
      </c>
      <c r="AF195" s="144" t="n">
        <v>1.5</v>
      </c>
      <c r="AG195" s="144" t="n">
        <v>0.25</v>
      </c>
      <c r="AI195" s="144" t="n">
        <v>-0.1</v>
      </c>
      <c r="AJ195" s="144" t="n">
        <v>0.3</v>
      </c>
      <c r="AK195" s="144" t="n">
        <v>0.1</v>
      </c>
      <c r="AM195" s="186" t="n">
        <v>63</v>
      </c>
      <c r="AN195" s="196" t="n">
        <v>0.4</v>
      </c>
      <c r="BE195" s="180" t="n">
        <v>42278</v>
      </c>
      <c r="BF195" s="198" t="n">
        <v>0.9</v>
      </c>
    </row>
    <row r="196" customFormat="false" ht="12.75" hidden="false" customHeight="false" outlineLevel="0" collapsed="false">
      <c r="A196" s="194" t="n">
        <v>41426</v>
      </c>
      <c r="B196" s="128" t="n">
        <v>54.89</v>
      </c>
      <c r="C196" s="195" t="n">
        <v>62</v>
      </c>
      <c r="D196" s="128" t="n">
        <v>69.11</v>
      </c>
      <c r="E196" s="190"/>
      <c r="F196" s="128" t="n">
        <v>14.6200012207031</v>
      </c>
      <c r="G196" s="128" t="n">
        <v>18.1750012207031</v>
      </c>
      <c r="H196" s="128" t="n">
        <v>21.7300012207031</v>
      </c>
      <c r="I196" s="186"/>
      <c r="J196" s="180" t="n">
        <v>42309</v>
      </c>
      <c r="K196" s="144" t="n">
        <v>19.05</v>
      </c>
      <c r="L196" s="144" t="n">
        <v>20.5125</v>
      </c>
      <c r="M196" s="144" t="n">
        <v>21.975</v>
      </c>
      <c r="O196" s="144" t="n">
        <v>12.11</v>
      </c>
      <c r="P196" s="144" t="n">
        <v>16.41</v>
      </c>
      <c r="Q196" s="144" t="n">
        <v>20.71</v>
      </c>
      <c r="S196" s="144" t="n">
        <v>0</v>
      </c>
      <c r="T196" s="144" t="n">
        <v>0</v>
      </c>
      <c r="U196" s="144" t="n">
        <v>0</v>
      </c>
      <c r="W196" s="144" t="n">
        <v>0.0356367312606926</v>
      </c>
      <c r="X196" s="144" t="n">
        <v>0.0712734625213851</v>
      </c>
      <c r="Y196" s="144" t="n">
        <v>0.106910193782078</v>
      </c>
      <c r="AA196" s="144" t="n">
        <v>0.0025</v>
      </c>
      <c r="AB196" s="144" t="n">
        <v>0.005</v>
      </c>
      <c r="AC196" s="144" t="n">
        <v>0.0075</v>
      </c>
      <c r="AE196" s="144" t="n">
        <v>-0.25</v>
      </c>
      <c r="AF196" s="144" t="n">
        <v>1.5</v>
      </c>
      <c r="AG196" s="144" t="n">
        <v>0.25</v>
      </c>
      <c r="AI196" s="144" t="n">
        <v>-0.1</v>
      </c>
      <c r="AJ196" s="144" t="n">
        <v>0.3</v>
      </c>
      <c r="AK196" s="144" t="n">
        <v>0.1</v>
      </c>
      <c r="AM196" s="186" t="n">
        <v>64</v>
      </c>
      <c r="AN196" s="196" t="n">
        <v>0.4</v>
      </c>
      <c r="BE196" s="180" t="n">
        <v>42309</v>
      </c>
      <c r="BF196" s="198" t="n">
        <v>0.9</v>
      </c>
    </row>
    <row r="197" customFormat="false" ht="12.75" hidden="false" customHeight="false" outlineLevel="0" collapsed="false">
      <c r="A197" s="194" t="n">
        <v>41456</v>
      </c>
      <c r="B197" s="128" t="n">
        <v>103.85</v>
      </c>
      <c r="C197" s="195" t="n">
        <v>108.85</v>
      </c>
      <c r="D197" s="128" t="n">
        <v>113.85</v>
      </c>
      <c r="E197" s="190"/>
      <c r="F197" s="128" t="n">
        <v>15.3649998474121</v>
      </c>
      <c r="G197" s="128" t="n">
        <v>17.8649998474121</v>
      </c>
      <c r="H197" s="128" t="n">
        <v>20.3649998474121</v>
      </c>
      <c r="I197" s="186"/>
      <c r="J197" s="180" t="n">
        <v>42339</v>
      </c>
      <c r="K197" s="144" t="n">
        <v>20.934</v>
      </c>
      <c r="L197" s="144" t="n">
        <v>22.3965</v>
      </c>
      <c r="M197" s="144" t="n">
        <v>23.859</v>
      </c>
      <c r="O197" s="144" t="n">
        <v>12.71</v>
      </c>
      <c r="P197" s="144" t="n">
        <v>17.01</v>
      </c>
      <c r="Q197" s="144" t="n">
        <v>21.31</v>
      </c>
      <c r="S197" s="144" t="n">
        <v>0</v>
      </c>
      <c r="T197" s="144" t="n">
        <v>0</v>
      </c>
      <c r="U197" s="144" t="n">
        <v>0</v>
      </c>
      <c r="W197" s="144" t="n">
        <v>0.0356367312606926</v>
      </c>
      <c r="X197" s="144" t="n">
        <v>0.0712734625213851</v>
      </c>
      <c r="Y197" s="144" t="n">
        <v>0.106910193782078</v>
      </c>
      <c r="AA197" s="144" t="n">
        <v>0.0025</v>
      </c>
      <c r="AB197" s="144" t="n">
        <v>0.005</v>
      </c>
      <c r="AC197" s="144" t="n">
        <v>0.0075</v>
      </c>
      <c r="AE197" s="144" t="n">
        <v>-0.25</v>
      </c>
      <c r="AF197" s="144" t="n">
        <v>1.5</v>
      </c>
      <c r="AG197" s="144" t="n">
        <v>0.25</v>
      </c>
      <c r="AI197" s="144" t="n">
        <v>-0.1</v>
      </c>
      <c r="AJ197" s="144" t="n">
        <v>0.3</v>
      </c>
      <c r="AK197" s="144" t="n">
        <v>0.1</v>
      </c>
      <c r="AM197" s="186" t="n">
        <v>64</v>
      </c>
      <c r="AN197" s="196" t="n">
        <v>0.4</v>
      </c>
      <c r="BE197" s="180" t="n">
        <v>42339</v>
      </c>
      <c r="BF197" s="198" t="n">
        <v>0.9</v>
      </c>
    </row>
    <row r="198" customFormat="false" ht="12.75" hidden="false" customHeight="false" outlineLevel="0" collapsed="false">
      <c r="A198" s="194" t="n">
        <v>41487</v>
      </c>
      <c r="B198" s="128" t="n">
        <v>91.35</v>
      </c>
      <c r="C198" s="195" t="n">
        <v>96.35</v>
      </c>
      <c r="D198" s="128" t="n">
        <v>101.35</v>
      </c>
      <c r="E198" s="190"/>
      <c r="F198" s="128" t="n">
        <v>15.4149990844727</v>
      </c>
      <c r="G198" s="128" t="n">
        <v>17.9149990844727</v>
      </c>
      <c r="H198" s="128" t="n">
        <v>20.4149990844727</v>
      </c>
      <c r="I198" s="186"/>
      <c r="J198" s="180" t="n">
        <v>42370</v>
      </c>
      <c r="K198" s="144" t="n">
        <v>29.269</v>
      </c>
      <c r="L198" s="144" t="n">
        <v>30.844</v>
      </c>
      <c r="M198" s="144" t="n">
        <v>32.419</v>
      </c>
      <c r="O198" s="144" t="n">
        <v>19.1835</v>
      </c>
      <c r="P198" s="144" t="n">
        <v>23.4835</v>
      </c>
      <c r="Q198" s="144" t="n">
        <v>27.7835</v>
      </c>
      <c r="S198" s="144" t="n">
        <v>0.25</v>
      </c>
      <c r="T198" s="144" t="n">
        <v>0.25</v>
      </c>
      <c r="U198" s="144" t="n">
        <v>0.25</v>
      </c>
      <c r="W198" s="144" t="n">
        <v>0.0547380192164238</v>
      </c>
      <c r="X198" s="144" t="n">
        <v>0.109476038432848</v>
      </c>
      <c r="Y198" s="144" t="n">
        <v>0.164214057649271</v>
      </c>
      <c r="AA198" s="144" t="n">
        <v>0.0025</v>
      </c>
      <c r="AB198" s="144" t="n">
        <v>0.005</v>
      </c>
      <c r="AC198" s="144" t="n">
        <v>0.0075</v>
      </c>
      <c r="AE198" s="144" t="n">
        <v>-0.4</v>
      </c>
      <c r="AF198" s="144" t="n">
        <v>1.75</v>
      </c>
      <c r="AG198" s="144" t="n">
        <v>0.5</v>
      </c>
      <c r="AI198" s="144" t="n">
        <v>-0.1</v>
      </c>
      <c r="AJ198" s="144" t="n">
        <v>0.3</v>
      </c>
      <c r="AK198" s="144" t="n">
        <v>0.1</v>
      </c>
      <c r="AM198" s="186" t="n">
        <v>64</v>
      </c>
      <c r="AN198" s="196" t="n">
        <v>0.4</v>
      </c>
      <c r="BE198" s="180" t="n">
        <v>42370</v>
      </c>
      <c r="BF198" s="198" t="n">
        <v>0.9</v>
      </c>
    </row>
    <row r="199" customFormat="false" ht="12.75" hidden="false" customHeight="false" outlineLevel="0" collapsed="false">
      <c r="A199" s="194" t="n">
        <v>41518</v>
      </c>
      <c r="B199" s="128" t="n">
        <v>33.7</v>
      </c>
      <c r="C199" s="195" t="n">
        <v>35.6</v>
      </c>
      <c r="D199" s="128" t="n">
        <v>37.5</v>
      </c>
      <c r="E199" s="190"/>
      <c r="F199" s="128" t="n">
        <v>16.9649990844727</v>
      </c>
      <c r="G199" s="128" t="n">
        <v>17.9149990844727</v>
      </c>
      <c r="H199" s="128" t="n">
        <v>18.8649990844727</v>
      </c>
      <c r="I199" s="186"/>
      <c r="J199" s="180" t="n">
        <v>42401</v>
      </c>
      <c r="K199" s="144" t="n">
        <v>28.2175</v>
      </c>
      <c r="L199" s="144" t="n">
        <v>29.7925</v>
      </c>
      <c r="M199" s="144" t="n">
        <v>31.3675</v>
      </c>
      <c r="O199" s="144" t="n">
        <v>21.2865</v>
      </c>
      <c r="P199" s="144" t="n">
        <v>25.5865</v>
      </c>
      <c r="Q199" s="144" t="n">
        <v>29.8865</v>
      </c>
      <c r="S199" s="144" t="n">
        <v>0</v>
      </c>
      <c r="T199" s="144" t="n">
        <v>0</v>
      </c>
      <c r="U199" s="144" t="n">
        <v>0</v>
      </c>
      <c r="W199" s="144" t="n">
        <v>0.0547380192164238</v>
      </c>
      <c r="X199" s="144" t="n">
        <v>0.109476038432848</v>
      </c>
      <c r="Y199" s="144" t="n">
        <v>0.164214057649271</v>
      </c>
      <c r="AA199" s="144" t="n">
        <v>0.0025</v>
      </c>
      <c r="AB199" s="144" t="n">
        <v>0.005</v>
      </c>
      <c r="AC199" s="144" t="n">
        <v>0.0075</v>
      </c>
      <c r="AE199" s="144" t="n">
        <v>-0.4</v>
      </c>
      <c r="AF199" s="144" t="n">
        <v>1.75</v>
      </c>
      <c r="AG199" s="144" t="n">
        <v>0.5</v>
      </c>
      <c r="AI199" s="144" t="n">
        <v>-0.1</v>
      </c>
      <c r="AJ199" s="144" t="n">
        <v>0.3</v>
      </c>
      <c r="AK199" s="144" t="n">
        <v>0.1</v>
      </c>
      <c r="AM199" s="186" t="n">
        <v>65</v>
      </c>
      <c r="AN199" s="196" t="n">
        <v>0.4</v>
      </c>
      <c r="BE199" s="180" t="n">
        <v>42401</v>
      </c>
      <c r="BF199" s="198" t="n">
        <v>0.9</v>
      </c>
    </row>
    <row r="200" customFormat="false" ht="12.75" hidden="false" customHeight="false" outlineLevel="0" collapsed="false">
      <c r="A200" s="194" t="n">
        <v>41548</v>
      </c>
      <c r="B200" s="128" t="n">
        <v>25.35</v>
      </c>
      <c r="C200" s="195" t="n">
        <v>27.1</v>
      </c>
      <c r="D200" s="128" t="n">
        <v>28.85</v>
      </c>
      <c r="E200" s="190"/>
      <c r="F200" s="128" t="n">
        <v>16.7399998474121</v>
      </c>
      <c r="G200" s="128" t="n">
        <v>17.6149998474121</v>
      </c>
      <c r="H200" s="128" t="n">
        <v>18.4899998474121</v>
      </c>
      <c r="I200" s="186"/>
      <c r="J200" s="180" t="n">
        <v>42430</v>
      </c>
      <c r="K200" s="144" t="n">
        <v>22.32125</v>
      </c>
      <c r="L200" s="144" t="n">
        <v>23.18375</v>
      </c>
      <c r="M200" s="144" t="n">
        <v>24.04625</v>
      </c>
      <c r="O200" s="144" t="n">
        <v>13.97425</v>
      </c>
      <c r="P200" s="144" t="n">
        <v>18.27425</v>
      </c>
      <c r="Q200" s="144" t="n">
        <v>22.57425</v>
      </c>
      <c r="S200" s="144" t="n">
        <v>0</v>
      </c>
      <c r="T200" s="144" t="n">
        <v>0</v>
      </c>
      <c r="U200" s="144" t="n">
        <v>0</v>
      </c>
      <c r="W200" s="144" t="n">
        <v>0.0456150160136865</v>
      </c>
      <c r="X200" s="144" t="n">
        <v>0.091230032027373</v>
      </c>
      <c r="Y200" s="144" t="n">
        <v>0.136845048041059</v>
      </c>
      <c r="AA200" s="144" t="n">
        <v>0.0025</v>
      </c>
      <c r="AB200" s="144" t="n">
        <v>0.005</v>
      </c>
      <c r="AC200" s="144" t="n">
        <v>0.0075</v>
      </c>
      <c r="AE200" s="144" t="n">
        <v>-0.25</v>
      </c>
      <c r="AF200" s="144" t="n">
        <v>1.1</v>
      </c>
      <c r="AG200" s="144" t="n">
        <v>0.25</v>
      </c>
      <c r="AI200" s="144" t="n">
        <v>-0.1</v>
      </c>
      <c r="AJ200" s="144" t="n">
        <v>0.3</v>
      </c>
      <c r="AK200" s="144" t="n">
        <v>0.1</v>
      </c>
      <c r="AM200" s="186" t="n">
        <v>65</v>
      </c>
      <c r="AN200" s="196" t="n">
        <v>0.4</v>
      </c>
      <c r="BE200" s="180" t="n">
        <v>42430</v>
      </c>
      <c r="BF200" s="198" t="n">
        <v>0.9</v>
      </c>
    </row>
    <row r="201" customFormat="false" ht="12.75" hidden="false" customHeight="false" outlineLevel="0" collapsed="false">
      <c r="A201" s="194" t="n">
        <v>41579</v>
      </c>
      <c r="B201" s="128" t="n">
        <v>25.6</v>
      </c>
      <c r="C201" s="195" t="n">
        <v>27.35</v>
      </c>
      <c r="D201" s="128" t="n">
        <v>29.1</v>
      </c>
      <c r="E201" s="190"/>
      <c r="F201" s="128" t="n">
        <v>14.9899998474121</v>
      </c>
      <c r="G201" s="128" t="n">
        <v>15.8649998474121</v>
      </c>
      <c r="H201" s="128" t="n">
        <v>16.7399998474121</v>
      </c>
      <c r="I201" s="186"/>
      <c r="J201" s="180" t="n">
        <v>42461</v>
      </c>
      <c r="K201" s="144" t="n">
        <v>23.33</v>
      </c>
      <c r="L201" s="144" t="n">
        <v>24.08</v>
      </c>
      <c r="M201" s="144" t="n">
        <v>24.83</v>
      </c>
      <c r="O201" s="144" t="n">
        <v>18.66</v>
      </c>
      <c r="P201" s="144" t="n">
        <v>22.96</v>
      </c>
      <c r="Q201" s="144" t="n">
        <v>27.26</v>
      </c>
      <c r="S201" s="144" t="n">
        <v>0</v>
      </c>
      <c r="T201" s="144" t="n">
        <v>0</v>
      </c>
      <c r="U201" s="144" t="n">
        <v>0</v>
      </c>
      <c r="W201" s="144" t="n">
        <v>0.0433342652130022</v>
      </c>
      <c r="X201" s="144" t="n">
        <v>0.0866685304260044</v>
      </c>
      <c r="Y201" s="144" t="n">
        <v>0.130002795639007</v>
      </c>
      <c r="AA201" s="144" t="n">
        <v>0.0025</v>
      </c>
      <c r="AB201" s="144" t="n">
        <v>0.005</v>
      </c>
      <c r="AC201" s="144" t="n">
        <v>0.0075</v>
      </c>
      <c r="AE201" s="144" t="n">
        <v>-0.25</v>
      </c>
      <c r="AF201" s="144" t="n">
        <v>1.2</v>
      </c>
      <c r="AG201" s="144" t="n">
        <v>0.25</v>
      </c>
      <c r="AI201" s="144" t="n">
        <v>-0.1</v>
      </c>
      <c r="AJ201" s="144" t="n">
        <v>0.3</v>
      </c>
      <c r="AK201" s="144" t="n">
        <v>0.1</v>
      </c>
      <c r="AM201" s="186" t="n">
        <v>65</v>
      </c>
      <c r="AN201" s="196" t="n">
        <v>0.4</v>
      </c>
      <c r="BE201" s="180" t="n">
        <v>42461</v>
      </c>
      <c r="BF201" s="198" t="n">
        <v>0.9</v>
      </c>
    </row>
    <row r="202" customFormat="false" ht="12.75" hidden="false" customHeight="false" outlineLevel="0" collapsed="false">
      <c r="A202" s="194" t="n">
        <v>41609</v>
      </c>
      <c r="B202" s="128" t="n">
        <v>26.6</v>
      </c>
      <c r="C202" s="195" t="n">
        <v>28.35</v>
      </c>
      <c r="D202" s="128" t="n">
        <v>30.1</v>
      </c>
      <c r="E202" s="190"/>
      <c r="F202" s="128" t="n">
        <v>15.8400002288818</v>
      </c>
      <c r="G202" s="128" t="n">
        <v>16.7150002288818</v>
      </c>
      <c r="H202" s="128" t="n">
        <v>17.5900002288818</v>
      </c>
      <c r="I202" s="186"/>
      <c r="J202" s="180" t="n">
        <v>42491</v>
      </c>
      <c r="K202" s="144" t="n">
        <v>24.743</v>
      </c>
      <c r="L202" s="144" t="n">
        <v>26.603</v>
      </c>
      <c r="M202" s="144" t="n">
        <v>28.463</v>
      </c>
      <c r="O202" s="144" t="n">
        <v>21.584</v>
      </c>
      <c r="P202" s="144" t="n">
        <v>25.884</v>
      </c>
      <c r="Q202" s="144" t="n">
        <v>30.184</v>
      </c>
      <c r="S202" s="144" t="n">
        <v>0</v>
      </c>
      <c r="T202" s="144" t="n">
        <v>0</v>
      </c>
      <c r="U202" s="144" t="n">
        <v>0</v>
      </c>
      <c r="W202" s="144" t="n">
        <v>0.0478957668143708</v>
      </c>
      <c r="X202" s="144" t="n">
        <v>0.0957915336287416</v>
      </c>
      <c r="Y202" s="144" t="n">
        <v>0.143687300443112</v>
      </c>
      <c r="AA202" s="144" t="n">
        <v>0.0025</v>
      </c>
      <c r="AB202" s="144" t="n">
        <v>0.005</v>
      </c>
      <c r="AC202" s="144" t="n">
        <v>0.0075</v>
      </c>
      <c r="AE202" s="144" t="n">
        <v>-0.25</v>
      </c>
      <c r="AF202" s="144" t="n">
        <v>2</v>
      </c>
      <c r="AG202" s="144" t="n">
        <v>0.25</v>
      </c>
      <c r="AI202" s="144" t="n">
        <v>-0.1</v>
      </c>
      <c r="AJ202" s="144" t="n">
        <v>0.3</v>
      </c>
      <c r="AK202" s="144" t="n">
        <v>0.1</v>
      </c>
      <c r="AM202" s="186" t="n">
        <v>66</v>
      </c>
      <c r="AN202" s="196" t="n">
        <v>0.4</v>
      </c>
      <c r="BE202" s="180" t="n">
        <v>42491</v>
      </c>
      <c r="BF202" s="198" t="n">
        <v>0.9</v>
      </c>
    </row>
    <row r="203" customFormat="false" ht="12.75" hidden="false" customHeight="false" outlineLevel="0" collapsed="false">
      <c r="A203" s="194" t="n">
        <v>41640</v>
      </c>
      <c r="B203" s="128" t="n">
        <v>33.15</v>
      </c>
      <c r="C203" s="195" t="n">
        <v>35.05</v>
      </c>
      <c r="D203" s="128" t="n">
        <v>36.95</v>
      </c>
      <c r="E203" s="190"/>
      <c r="F203" s="128" t="n">
        <v>20.0649975585938</v>
      </c>
      <c r="G203" s="128" t="n">
        <v>21.0149975585938</v>
      </c>
      <c r="H203" s="128" t="n">
        <v>21.9649975585937</v>
      </c>
      <c r="I203" s="186"/>
      <c r="J203" s="180" t="n">
        <v>42522</v>
      </c>
      <c r="K203" s="144" t="n">
        <v>53.0875</v>
      </c>
      <c r="L203" s="144" t="n">
        <v>58.42</v>
      </c>
      <c r="M203" s="144" t="n">
        <v>63.7525</v>
      </c>
      <c r="O203" s="144" t="n">
        <v>42.055</v>
      </c>
      <c r="P203" s="144" t="n">
        <v>46.355</v>
      </c>
      <c r="Q203" s="144" t="n">
        <v>50.655</v>
      </c>
      <c r="S203" s="144" t="n">
        <v>0</v>
      </c>
      <c r="T203" s="144" t="n">
        <v>0</v>
      </c>
      <c r="U203" s="144" t="n">
        <v>0</v>
      </c>
      <c r="W203" s="144" t="n">
        <v>0.0615802716184768</v>
      </c>
      <c r="X203" s="144" t="n">
        <v>0.123160543236954</v>
      </c>
      <c r="Y203" s="144" t="n">
        <v>0.18474081485543</v>
      </c>
      <c r="AA203" s="144" t="n">
        <v>0.0025</v>
      </c>
      <c r="AB203" s="144" t="n">
        <v>0.005</v>
      </c>
      <c r="AC203" s="144" t="n">
        <v>0.0075</v>
      </c>
      <c r="AE203" s="144" t="n">
        <v>-0.75</v>
      </c>
      <c r="AF203" s="144" t="n">
        <v>2.25</v>
      </c>
      <c r="AG203" s="144" t="n">
        <v>0.75</v>
      </c>
      <c r="AI203" s="144" t="n">
        <v>-0.1</v>
      </c>
      <c r="AJ203" s="144" t="n">
        <v>0.3</v>
      </c>
      <c r="AK203" s="144" t="n">
        <v>0.1</v>
      </c>
      <c r="AM203" s="186" t="n">
        <v>66</v>
      </c>
      <c r="AN203" s="196" t="n">
        <v>0.4</v>
      </c>
      <c r="BE203" s="180" t="n">
        <v>42522</v>
      </c>
      <c r="BF203" s="198" t="n">
        <v>0.9</v>
      </c>
    </row>
    <row r="204" customFormat="false" ht="12.75" hidden="false" customHeight="false" outlineLevel="0" collapsed="false">
      <c r="A204" s="194" t="n">
        <v>41671</v>
      </c>
      <c r="B204" s="128" t="n">
        <v>33.15</v>
      </c>
      <c r="C204" s="195" t="n">
        <v>35.05</v>
      </c>
      <c r="D204" s="128" t="n">
        <v>36.95</v>
      </c>
      <c r="E204" s="190"/>
      <c r="F204" s="128" t="n">
        <v>20.214997177124</v>
      </c>
      <c r="G204" s="128" t="n">
        <v>21.164997177124</v>
      </c>
      <c r="H204" s="128" t="n">
        <v>22.114997177124</v>
      </c>
      <c r="I204" s="186"/>
      <c r="J204" s="180" t="n">
        <v>42552</v>
      </c>
      <c r="K204" s="144" t="n">
        <v>97.318</v>
      </c>
      <c r="L204" s="144" t="n">
        <v>101.068</v>
      </c>
      <c r="M204" s="144" t="n">
        <v>104.818</v>
      </c>
      <c r="O204" s="144" t="n">
        <v>71.501</v>
      </c>
      <c r="P204" s="144" t="n">
        <v>75.801</v>
      </c>
      <c r="Q204" s="144" t="n">
        <v>80.101</v>
      </c>
      <c r="S204" s="144" t="n">
        <v>0</v>
      </c>
      <c r="T204" s="144" t="n">
        <v>0</v>
      </c>
      <c r="U204" s="144" t="n">
        <v>0</v>
      </c>
      <c r="W204" s="144" t="n">
        <v>0.0752647764225827</v>
      </c>
      <c r="X204" s="144" t="n">
        <v>0.150529552845165</v>
      </c>
      <c r="Y204" s="144" t="n">
        <v>0.225794329267748</v>
      </c>
      <c r="AA204" s="144" t="n">
        <v>0.0025</v>
      </c>
      <c r="AB204" s="144" t="n">
        <v>0.005</v>
      </c>
      <c r="AC204" s="144" t="n">
        <v>0.0075</v>
      </c>
      <c r="AE204" s="144" t="n">
        <v>-1</v>
      </c>
      <c r="AF204" s="144" t="n">
        <v>3</v>
      </c>
      <c r="AG204" s="144" t="n">
        <v>1</v>
      </c>
      <c r="AI204" s="144" t="n">
        <v>-0.1</v>
      </c>
      <c r="AJ204" s="144" t="n">
        <v>0.3</v>
      </c>
      <c r="AK204" s="144" t="n">
        <v>0.1</v>
      </c>
      <c r="AM204" s="186" t="n">
        <v>66</v>
      </c>
      <c r="AN204" s="196" t="n">
        <v>0.4</v>
      </c>
      <c r="BE204" s="180" t="n">
        <v>42552</v>
      </c>
      <c r="BF204" s="198" t="n">
        <v>0.9</v>
      </c>
    </row>
    <row r="205" customFormat="false" ht="12.75" hidden="false" customHeight="false" outlineLevel="0" collapsed="false">
      <c r="A205" s="194" t="n">
        <v>41699</v>
      </c>
      <c r="B205" s="128" t="n">
        <v>26.225</v>
      </c>
      <c r="C205" s="195" t="n">
        <v>27.275</v>
      </c>
      <c r="D205" s="128" t="n">
        <v>28.325</v>
      </c>
      <c r="E205" s="190"/>
      <c r="F205" s="128" t="n">
        <v>17.8899990844727</v>
      </c>
      <c r="G205" s="128" t="n">
        <v>18.4149990844727</v>
      </c>
      <c r="H205" s="128" t="n">
        <v>18.9399990844727</v>
      </c>
      <c r="I205" s="186"/>
      <c r="J205" s="180" t="n">
        <v>42583</v>
      </c>
      <c r="K205" s="144" t="n">
        <v>90.412</v>
      </c>
      <c r="L205" s="144" t="n">
        <v>94.162</v>
      </c>
      <c r="M205" s="144" t="n">
        <v>97.912</v>
      </c>
      <c r="O205" s="144" t="n">
        <v>65.298</v>
      </c>
      <c r="P205" s="144" t="n">
        <v>69.598</v>
      </c>
      <c r="Q205" s="144" t="n">
        <v>73.898</v>
      </c>
      <c r="S205" s="144" t="n">
        <v>0</v>
      </c>
      <c r="T205" s="144" t="n">
        <v>0</v>
      </c>
      <c r="U205" s="144" t="n">
        <v>0</v>
      </c>
      <c r="W205" s="144" t="n">
        <v>0.0752647764225827</v>
      </c>
      <c r="X205" s="144" t="n">
        <v>0.150529552845165</v>
      </c>
      <c r="Y205" s="144" t="n">
        <v>0.225794329267748</v>
      </c>
      <c r="AA205" s="144" t="n">
        <v>0.0025</v>
      </c>
      <c r="AB205" s="144" t="n">
        <v>0.005</v>
      </c>
      <c r="AC205" s="144" t="n">
        <v>0.0075</v>
      </c>
      <c r="AE205" s="144" t="n">
        <v>-1</v>
      </c>
      <c r="AF205" s="144" t="n">
        <v>3</v>
      </c>
      <c r="AG205" s="144" t="n">
        <v>1</v>
      </c>
      <c r="AI205" s="144" t="n">
        <v>-0.1</v>
      </c>
      <c r="AJ205" s="144" t="n">
        <v>0.3</v>
      </c>
      <c r="AK205" s="144" t="n">
        <v>0.1</v>
      </c>
      <c r="AM205" s="186" t="n">
        <v>67</v>
      </c>
      <c r="AN205" s="196" t="n">
        <v>0.4</v>
      </c>
      <c r="BE205" s="180" t="n">
        <v>42583</v>
      </c>
      <c r="BF205" s="198" t="n">
        <v>0.9</v>
      </c>
    </row>
    <row r="206" customFormat="false" ht="12.75" hidden="false" customHeight="false" outlineLevel="0" collapsed="false">
      <c r="A206" s="194" t="n">
        <v>41730</v>
      </c>
      <c r="B206" s="128" t="n">
        <v>27.1</v>
      </c>
      <c r="C206" s="195" t="n">
        <v>28</v>
      </c>
      <c r="D206" s="128" t="n">
        <v>28.9</v>
      </c>
      <c r="E206" s="190"/>
      <c r="F206" s="128" t="n">
        <v>18.2149990844727</v>
      </c>
      <c r="G206" s="128" t="n">
        <v>18.6649990844727</v>
      </c>
      <c r="H206" s="128" t="n">
        <v>19.1149990844727</v>
      </c>
      <c r="I206" s="186"/>
      <c r="J206" s="180" t="n">
        <v>42614</v>
      </c>
      <c r="K206" s="144" t="n">
        <v>28.5205</v>
      </c>
      <c r="L206" s="144" t="n">
        <v>30.1705</v>
      </c>
      <c r="M206" s="144" t="n">
        <v>31.8205</v>
      </c>
      <c r="O206" s="144" t="n">
        <v>19.3275</v>
      </c>
      <c r="P206" s="144" t="n">
        <v>23.6275</v>
      </c>
      <c r="Q206" s="144" t="n">
        <v>27.9275</v>
      </c>
      <c r="S206" s="144" t="n">
        <v>0</v>
      </c>
      <c r="T206" s="144" t="n">
        <v>0</v>
      </c>
      <c r="U206" s="144" t="n">
        <v>0</v>
      </c>
      <c r="W206" s="144" t="n">
        <v>0.0483795624387584</v>
      </c>
      <c r="X206" s="144" t="n">
        <v>0.0967591248775168</v>
      </c>
      <c r="Y206" s="144" t="n">
        <v>0.145138687316275</v>
      </c>
      <c r="AA206" s="144" t="n">
        <v>0.0025</v>
      </c>
      <c r="AB206" s="144" t="n">
        <v>0.005</v>
      </c>
      <c r="AC206" s="144" t="n">
        <v>0.0075</v>
      </c>
      <c r="AE206" s="144" t="n">
        <v>-0.4</v>
      </c>
      <c r="AF206" s="144" t="n">
        <v>1.75</v>
      </c>
      <c r="AG206" s="144" t="n">
        <v>0.5</v>
      </c>
      <c r="AI206" s="144" t="n">
        <v>-0.1</v>
      </c>
      <c r="AJ206" s="144" t="n">
        <v>0.3</v>
      </c>
      <c r="AK206" s="144" t="n">
        <v>0.1</v>
      </c>
      <c r="AM206" s="186" t="n">
        <v>67</v>
      </c>
      <c r="AN206" s="196" t="n">
        <v>0.4</v>
      </c>
      <c r="BE206" s="180" t="n">
        <v>42614</v>
      </c>
      <c r="BF206" s="198" t="n">
        <v>0.9</v>
      </c>
    </row>
    <row r="207" customFormat="false" ht="12.75" hidden="false" customHeight="false" outlineLevel="0" collapsed="false">
      <c r="A207" s="194" t="n">
        <v>41760</v>
      </c>
      <c r="B207" s="128" t="n">
        <v>33.47</v>
      </c>
      <c r="C207" s="195" t="n">
        <v>35.95</v>
      </c>
      <c r="D207" s="128" t="n">
        <v>38.43</v>
      </c>
      <c r="E207" s="190"/>
      <c r="F207" s="128" t="n">
        <v>16.8749998474121</v>
      </c>
      <c r="G207" s="128" t="n">
        <v>18.1149998474121</v>
      </c>
      <c r="H207" s="128" t="n">
        <v>19.3549998474121</v>
      </c>
      <c r="I207" s="186"/>
      <c r="J207" s="180" t="n">
        <v>42644</v>
      </c>
      <c r="K207" s="144" t="n">
        <v>18.7875</v>
      </c>
      <c r="L207" s="144" t="n">
        <v>20.325</v>
      </c>
      <c r="M207" s="144" t="n">
        <v>21.8625</v>
      </c>
      <c r="O207" s="144" t="n">
        <v>11.96</v>
      </c>
      <c r="P207" s="144" t="n">
        <v>16.26</v>
      </c>
      <c r="Q207" s="144" t="n">
        <v>20.56</v>
      </c>
      <c r="S207" s="144" t="n">
        <v>0</v>
      </c>
      <c r="T207" s="144" t="n">
        <v>0</v>
      </c>
      <c r="U207" s="144" t="n">
        <v>0</v>
      </c>
      <c r="W207" s="144" t="n">
        <v>0.0342112620102649</v>
      </c>
      <c r="X207" s="144" t="n">
        <v>0.0684225240205297</v>
      </c>
      <c r="Y207" s="144" t="n">
        <v>0.102633786030795</v>
      </c>
      <c r="AA207" s="144" t="n">
        <v>0.0025</v>
      </c>
      <c r="AB207" s="144" t="n">
        <v>0.005</v>
      </c>
      <c r="AC207" s="144" t="n">
        <v>0.0075</v>
      </c>
      <c r="AE207" s="144" t="n">
        <v>-0.25</v>
      </c>
      <c r="AF207" s="144" t="n">
        <v>1.5</v>
      </c>
      <c r="AG207" s="144" t="n">
        <v>0.25</v>
      </c>
      <c r="AI207" s="144" t="n">
        <v>-0.1</v>
      </c>
      <c r="AJ207" s="144" t="n">
        <v>0.3</v>
      </c>
      <c r="AK207" s="144" t="n">
        <v>0.1</v>
      </c>
      <c r="AM207" s="186" t="n">
        <v>67</v>
      </c>
      <c r="AN207" s="196" t="n">
        <v>0.4</v>
      </c>
      <c r="BE207" s="180" t="n">
        <v>42644</v>
      </c>
      <c r="BF207" s="198" t="n">
        <v>0.9</v>
      </c>
    </row>
    <row r="208" customFormat="false" ht="12.75" hidden="false" customHeight="false" outlineLevel="0" collapsed="false">
      <c r="A208" s="194" t="n">
        <v>41791</v>
      </c>
      <c r="B208" s="128" t="n">
        <v>55.39</v>
      </c>
      <c r="C208" s="195" t="n">
        <v>62.5</v>
      </c>
      <c r="D208" s="128" t="n">
        <v>69.61</v>
      </c>
      <c r="E208" s="190"/>
      <c r="F208" s="128" t="n">
        <v>14.6200012207031</v>
      </c>
      <c r="G208" s="128" t="n">
        <v>18.1750012207031</v>
      </c>
      <c r="H208" s="128" t="n">
        <v>21.7300012207031</v>
      </c>
      <c r="I208" s="186"/>
      <c r="J208" s="180" t="n">
        <v>42675</v>
      </c>
      <c r="K208" s="144" t="n">
        <v>18.975</v>
      </c>
      <c r="L208" s="144" t="n">
        <v>20.5125</v>
      </c>
      <c r="M208" s="144" t="n">
        <v>22.05</v>
      </c>
      <c r="O208" s="144" t="n">
        <v>12.11</v>
      </c>
      <c r="P208" s="144" t="n">
        <v>16.41</v>
      </c>
      <c r="Q208" s="144" t="n">
        <v>20.71</v>
      </c>
      <c r="S208" s="144" t="n">
        <v>0</v>
      </c>
      <c r="T208" s="144" t="n">
        <v>0</v>
      </c>
      <c r="U208" s="144" t="n">
        <v>0</v>
      </c>
      <c r="W208" s="144" t="n">
        <v>0.0342112620102649</v>
      </c>
      <c r="X208" s="144" t="n">
        <v>0.0684225240205297</v>
      </c>
      <c r="Y208" s="144" t="n">
        <v>0.102633786030795</v>
      </c>
      <c r="AA208" s="144" t="n">
        <v>0.0025</v>
      </c>
      <c r="AB208" s="144" t="n">
        <v>0.005</v>
      </c>
      <c r="AC208" s="144" t="n">
        <v>0.0075</v>
      </c>
      <c r="AE208" s="144" t="n">
        <v>-0.25</v>
      </c>
      <c r="AF208" s="144" t="n">
        <v>1.5</v>
      </c>
      <c r="AG208" s="144" t="n">
        <v>0.25</v>
      </c>
      <c r="AI208" s="144" t="n">
        <v>-0.1</v>
      </c>
      <c r="AJ208" s="144" t="n">
        <v>0.3</v>
      </c>
      <c r="AK208" s="144" t="n">
        <v>0.1</v>
      </c>
      <c r="AM208" s="186" t="n">
        <v>68</v>
      </c>
      <c r="AN208" s="196" t="n">
        <v>0.4</v>
      </c>
      <c r="BE208" s="180" t="n">
        <v>42675</v>
      </c>
      <c r="BF208" s="198" t="n">
        <v>0.9</v>
      </c>
    </row>
    <row r="209" customFormat="false" ht="12.75" hidden="false" customHeight="false" outlineLevel="0" collapsed="false">
      <c r="A209" s="194" t="n">
        <v>41821</v>
      </c>
      <c r="B209" s="128" t="n">
        <v>105.85</v>
      </c>
      <c r="C209" s="195" t="n">
        <v>110.85</v>
      </c>
      <c r="D209" s="128" t="n">
        <v>115.85</v>
      </c>
      <c r="E209" s="190"/>
      <c r="F209" s="128" t="n">
        <v>15.3649998474121</v>
      </c>
      <c r="G209" s="128" t="n">
        <v>17.8649998474121</v>
      </c>
      <c r="H209" s="128" t="n">
        <v>20.3649998474121</v>
      </c>
      <c r="I209" s="186"/>
      <c r="J209" s="180" t="n">
        <v>42705</v>
      </c>
      <c r="K209" s="144" t="n">
        <v>20.859</v>
      </c>
      <c r="L209" s="144" t="n">
        <v>22.3965</v>
      </c>
      <c r="M209" s="144" t="n">
        <v>23.934</v>
      </c>
      <c r="O209" s="144" t="n">
        <v>12.71</v>
      </c>
      <c r="P209" s="144" t="n">
        <v>17.01</v>
      </c>
      <c r="Q209" s="144" t="n">
        <v>21.31</v>
      </c>
      <c r="S209" s="144" t="n">
        <v>0</v>
      </c>
      <c r="T209" s="144" t="n">
        <v>0</v>
      </c>
      <c r="U209" s="144" t="n">
        <v>0</v>
      </c>
      <c r="W209" s="144" t="n">
        <v>0.0342112620102649</v>
      </c>
      <c r="X209" s="144" t="n">
        <v>0.0684225240205297</v>
      </c>
      <c r="Y209" s="144" t="n">
        <v>0.102633786030795</v>
      </c>
      <c r="AA209" s="144" t="n">
        <v>0.0025</v>
      </c>
      <c r="AB209" s="144" t="n">
        <v>0.005</v>
      </c>
      <c r="AC209" s="144" t="n">
        <v>0.0075</v>
      </c>
      <c r="AE209" s="144" t="n">
        <v>-0.25</v>
      </c>
      <c r="AF209" s="144" t="n">
        <v>1.5</v>
      </c>
      <c r="AG209" s="144" t="n">
        <v>0.25</v>
      </c>
      <c r="AI209" s="144" t="n">
        <v>-0.1</v>
      </c>
      <c r="AJ209" s="144" t="n">
        <v>0.3</v>
      </c>
      <c r="AK209" s="144" t="n">
        <v>0.1</v>
      </c>
      <c r="AM209" s="186" t="n">
        <v>68</v>
      </c>
      <c r="AN209" s="196" t="n">
        <v>0.4</v>
      </c>
      <c r="BE209" s="180" t="n">
        <v>42705</v>
      </c>
      <c r="BF209" s="198" t="n">
        <v>0.9</v>
      </c>
    </row>
    <row r="210" customFormat="false" ht="12.75" hidden="false" customHeight="false" outlineLevel="0" collapsed="false">
      <c r="A210" s="194" t="n">
        <v>41852</v>
      </c>
      <c r="B210" s="128" t="n">
        <v>93.35</v>
      </c>
      <c r="C210" s="195" t="n">
        <v>98.35</v>
      </c>
      <c r="D210" s="128" t="n">
        <v>103.35</v>
      </c>
      <c r="E210" s="190"/>
      <c r="F210" s="128" t="n">
        <v>15.4149990844727</v>
      </c>
      <c r="G210" s="128" t="n">
        <v>17.9149990844727</v>
      </c>
      <c r="H210" s="128" t="n">
        <v>20.4149990844727</v>
      </c>
      <c r="I210" s="186"/>
      <c r="J210" s="180" t="n">
        <v>42736</v>
      </c>
      <c r="K210" s="144" t="n">
        <v>29.194</v>
      </c>
      <c r="L210" s="144" t="n">
        <v>30.844</v>
      </c>
      <c r="M210" s="144" t="n">
        <v>32.494</v>
      </c>
      <c r="O210" s="144" t="n">
        <v>19.1835</v>
      </c>
      <c r="P210" s="144" t="n">
        <v>23.4835</v>
      </c>
      <c r="Q210" s="144" t="n">
        <v>27.7835</v>
      </c>
      <c r="S210" s="144" t="n">
        <v>0.25</v>
      </c>
      <c r="T210" s="144" t="n">
        <v>0.25</v>
      </c>
      <c r="U210" s="144" t="n">
        <v>0.25</v>
      </c>
      <c r="W210" s="144" t="n">
        <v>0.0525484984477669</v>
      </c>
      <c r="X210" s="144" t="n">
        <v>0.105096996895534</v>
      </c>
      <c r="Y210" s="144" t="n">
        <v>0.157645495343301</v>
      </c>
      <c r="AA210" s="144" t="n">
        <v>0.0025</v>
      </c>
      <c r="AB210" s="144" t="n">
        <v>0.005</v>
      </c>
      <c r="AC210" s="144" t="n">
        <v>0.0075</v>
      </c>
      <c r="AE210" s="144" t="n">
        <v>-0.4</v>
      </c>
      <c r="AF210" s="144" t="n">
        <v>1.75</v>
      </c>
      <c r="AG210" s="144" t="n">
        <v>0.5</v>
      </c>
      <c r="AI210" s="144" t="n">
        <v>-0.1</v>
      </c>
      <c r="AJ210" s="144" t="n">
        <v>0.3</v>
      </c>
      <c r="AK210" s="144" t="n">
        <v>0.1</v>
      </c>
      <c r="AM210" s="186" t="n">
        <v>68</v>
      </c>
      <c r="AN210" s="196" t="n">
        <v>0.4</v>
      </c>
      <c r="BE210" s="180" t="n">
        <v>42736</v>
      </c>
      <c r="BF210" s="198" t="n">
        <v>0.9</v>
      </c>
    </row>
    <row r="211" customFormat="false" ht="12.75" hidden="false" customHeight="false" outlineLevel="0" collapsed="false">
      <c r="A211" s="194" t="n">
        <v>41883</v>
      </c>
      <c r="B211" s="128" t="n">
        <v>33.85</v>
      </c>
      <c r="C211" s="195" t="n">
        <v>35.85</v>
      </c>
      <c r="D211" s="128" t="n">
        <v>37.85</v>
      </c>
      <c r="E211" s="190"/>
      <c r="F211" s="128" t="n">
        <v>16.9149990844727</v>
      </c>
      <c r="G211" s="128" t="n">
        <v>17.9149990844727</v>
      </c>
      <c r="H211" s="128" t="n">
        <v>18.9149990844727</v>
      </c>
      <c r="I211" s="186"/>
      <c r="J211" s="180" t="n">
        <v>42767</v>
      </c>
      <c r="K211" s="144" t="n">
        <v>28.1425</v>
      </c>
      <c r="L211" s="144" t="n">
        <v>29.7925</v>
      </c>
      <c r="M211" s="144" t="n">
        <v>31.4425</v>
      </c>
      <c r="O211" s="144" t="n">
        <v>21.2865</v>
      </c>
      <c r="P211" s="144" t="n">
        <v>25.5865</v>
      </c>
      <c r="Q211" s="144" t="n">
        <v>29.8865</v>
      </c>
      <c r="S211" s="144" t="n">
        <v>0</v>
      </c>
      <c r="T211" s="144" t="n">
        <v>0</v>
      </c>
      <c r="U211" s="144" t="n">
        <v>0</v>
      </c>
      <c r="W211" s="144" t="n">
        <v>0.0525484984477669</v>
      </c>
      <c r="X211" s="144" t="n">
        <v>0.105096996895534</v>
      </c>
      <c r="Y211" s="144" t="n">
        <v>0.157645495343301</v>
      </c>
      <c r="AA211" s="144" t="n">
        <v>0.0025</v>
      </c>
      <c r="AB211" s="144" t="n">
        <v>0.005</v>
      </c>
      <c r="AC211" s="144" t="n">
        <v>0.0075</v>
      </c>
      <c r="AE211" s="144" t="n">
        <v>-0.4</v>
      </c>
      <c r="AF211" s="144" t="n">
        <v>1.75</v>
      </c>
      <c r="AG211" s="144" t="n">
        <v>0.5</v>
      </c>
      <c r="AI211" s="144" t="n">
        <v>-0.1</v>
      </c>
      <c r="AJ211" s="144" t="n">
        <v>0.3</v>
      </c>
      <c r="AK211" s="144" t="n">
        <v>0.1</v>
      </c>
      <c r="AM211" s="186" t="n">
        <v>69</v>
      </c>
      <c r="AN211" s="196" t="n">
        <v>0.4</v>
      </c>
      <c r="BE211" s="180" t="n">
        <v>42767</v>
      </c>
      <c r="BF211" s="198" t="n">
        <v>0.9</v>
      </c>
    </row>
    <row r="212" customFormat="false" ht="12.75" hidden="false" customHeight="false" outlineLevel="0" collapsed="false">
      <c r="A212" s="194" t="n">
        <v>41913</v>
      </c>
      <c r="B212" s="128" t="n">
        <v>25.25</v>
      </c>
      <c r="C212" s="195" t="n">
        <v>27.1</v>
      </c>
      <c r="D212" s="128" t="n">
        <v>28.95</v>
      </c>
      <c r="E212" s="190"/>
      <c r="F212" s="128" t="n">
        <v>16.6899998474121</v>
      </c>
      <c r="G212" s="128" t="n">
        <v>17.6149998474121</v>
      </c>
      <c r="H212" s="128" t="n">
        <v>18.5399998474121</v>
      </c>
      <c r="I212" s="186"/>
      <c r="J212" s="180" t="n">
        <v>42795</v>
      </c>
      <c r="K212" s="144" t="n">
        <v>22.28375</v>
      </c>
      <c r="L212" s="144" t="n">
        <v>23.18375</v>
      </c>
      <c r="M212" s="144" t="n">
        <v>24.08375</v>
      </c>
      <c r="O212" s="144" t="n">
        <v>13.97425</v>
      </c>
      <c r="P212" s="144" t="n">
        <v>18.27425</v>
      </c>
      <c r="Q212" s="144" t="n">
        <v>22.57425</v>
      </c>
      <c r="S212" s="144" t="n">
        <v>0</v>
      </c>
      <c r="T212" s="144" t="n">
        <v>0</v>
      </c>
      <c r="U212" s="144" t="n">
        <v>0</v>
      </c>
      <c r="W212" s="144" t="n">
        <v>0.043790415373139</v>
      </c>
      <c r="X212" s="144" t="n">
        <v>0.0875808307462781</v>
      </c>
      <c r="Y212" s="144" t="n">
        <v>0.131371246119417</v>
      </c>
      <c r="AA212" s="144" t="n">
        <v>0.0025</v>
      </c>
      <c r="AB212" s="144" t="n">
        <v>0.005</v>
      </c>
      <c r="AC212" s="144" t="n">
        <v>0.0075</v>
      </c>
      <c r="AE212" s="144" t="n">
        <v>-0.25</v>
      </c>
      <c r="AF212" s="144" t="n">
        <v>1.1</v>
      </c>
      <c r="AG212" s="144" t="n">
        <v>0.25</v>
      </c>
      <c r="AI212" s="144" t="n">
        <v>-0.1</v>
      </c>
      <c r="AJ212" s="144" t="n">
        <v>0.3</v>
      </c>
      <c r="AK212" s="144" t="n">
        <v>0.1</v>
      </c>
      <c r="AM212" s="186" t="n">
        <v>69</v>
      </c>
      <c r="AN212" s="196" t="n">
        <v>0.4</v>
      </c>
      <c r="BE212" s="180" t="n">
        <v>42795</v>
      </c>
      <c r="BF212" s="198" t="n">
        <v>0.9</v>
      </c>
    </row>
    <row r="213" customFormat="false" ht="12.75" hidden="false" customHeight="false" outlineLevel="0" collapsed="false">
      <c r="A213" s="194" t="n">
        <v>41944</v>
      </c>
      <c r="B213" s="128" t="n">
        <v>25.5</v>
      </c>
      <c r="C213" s="195" t="n">
        <v>27.35</v>
      </c>
      <c r="D213" s="128" t="n">
        <v>29.2</v>
      </c>
      <c r="E213" s="190"/>
      <c r="F213" s="128" t="n">
        <v>14.9399998474121</v>
      </c>
      <c r="G213" s="128" t="n">
        <v>15.8649998474121</v>
      </c>
      <c r="H213" s="128" t="n">
        <v>16.7899998474121</v>
      </c>
      <c r="I213" s="186"/>
      <c r="J213" s="180" t="n">
        <v>42826</v>
      </c>
      <c r="K213" s="144" t="n">
        <v>23.2925</v>
      </c>
      <c r="L213" s="144" t="n">
        <v>24.08</v>
      </c>
      <c r="M213" s="144" t="n">
        <v>24.8675</v>
      </c>
      <c r="O213" s="144" t="n">
        <v>18.66</v>
      </c>
      <c r="P213" s="144" t="n">
        <v>22.96</v>
      </c>
      <c r="Q213" s="144" t="n">
        <v>27.26</v>
      </c>
      <c r="S213" s="144" t="n">
        <v>0</v>
      </c>
      <c r="T213" s="144" t="n">
        <v>0</v>
      </c>
      <c r="U213" s="144" t="n">
        <v>0</v>
      </c>
      <c r="W213" s="144" t="n">
        <v>0.0416008946044821</v>
      </c>
      <c r="X213" s="144" t="n">
        <v>0.0832017892089642</v>
      </c>
      <c r="Y213" s="144" t="n">
        <v>0.124802683813446</v>
      </c>
      <c r="AA213" s="144" t="n">
        <v>0.0025</v>
      </c>
      <c r="AB213" s="144" t="n">
        <v>0.005</v>
      </c>
      <c r="AC213" s="144" t="n">
        <v>0.0075</v>
      </c>
      <c r="AE213" s="144" t="n">
        <v>-0.25</v>
      </c>
      <c r="AF213" s="144" t="n">
        <v>1.2</v>
      </c>
      <c r="AG213" s="144" t="n">
        <v>0.25</v>
      </c>
      <c r="AI213" s="144" t="n">
        <v>-0.1</v>
      </c>
      <c r="AJ213" s="144" t="n">
        <v>0.3</v>
      </c>
      <c r="AK213" s="144" t="n">
        <v>0.1</v>
      </c>
      <c r="AM213" s="186" t="n">
        <v>69</v>
      </c>
      <c r="AN213" s="196" t="n">
        <v>0.4</v>
      </c>
      <c r="BE213" s="180" t="n">
        <v>42826</v>
      </c>
      <c r="BF213" s="198" t="n">
        <v>0.9</v>
      </c>
    </row>
    <row r="214" customFormat="false" ht="12.75" hidden="false" customHeight="false" outlineLevel="0" collapsed="false">
      <c r="A214" s="194" t="n">
        <v>41974</v>
      </c>
      <c r="B214" s="128" t="n">
        <v>26.5</v>
      </c>
      <c r="C214" s="195" t="n">
        <v>28.35</v>
      </c>
      <c r="D214" s="128" t="n">
        <v>30.2</v>
      </c>
      <c r="E214" s="190"/>
      <c r="F214" s="128" t="n">
        <v>15.7900002288818</v>
      </c>
      <c r="G214" s="128" t="n">
        <v>16.7150002288818</v>
      </c>
      <c r="H214" s="128" t="n">
        <v>17.6400002288818</v>
      </c>
      <c r="I214" s="186"/>
      <c r="J214" s="180" t="n">
        <v>42856</v>
      </c>
      <c r="K214" s="144" t="n">
        <v>24.743</v>
      </c>
      <c r="L214" s="144" t="n">
        <v>26.603</v>
      </c>
      <c r="M214" s="144" t="n">
        <v>28.463</v>
      </c>
      <c r="O214" s="144" t="n">
        <v>21.584</v>
      </c>
      <c r="P214" s="144" t="n">
        <v>25.884</v>
      </c>
      <c r="Q214" s="144" t="n">
        <v>30.184</v>
      </c>
      <c r="S214" s="144" t="n">
        <v>0</v>
      </c>
      <c r="T214" s="144" t="n">
        <v>0</v>
      </c>
      <c r="U214" s="144" t="n">
        <v>0</v>
      </c>
      <c r="W214" s="144" t="n">
        <v>0.045979936141796</v>
      </c>
      <c r="X214" s="144" t="n">
        <v>0.091959872283592</v>
      </c>
      <c r="Y214" s="144" t="n">
        <v>0.137939808425388</v>
      </c>
      <c r="AA214" s="144" t="n">
        <v>0.0025</v>
      </c>
      <c r="AB214" s="144" t="n">
        <v>0.005</v>
      </c>
      <c r="AC214" s="144" t="n">
        <v>0.0075</v>
      </c>
      <c r="AE214" s="144" t="n">
        <v>-0.25</v>
      </c>
      <c r="AF214" s="144" t="n">
        <v>2</v>
      </c>
      <c r="AG214" s="144" t="n">
        <v>0.25</v>
      </c>
      <c r="AI214" s="144" t="n">
        <v>-0.1</v>
      </c>
      <c r="AJ214" s="144" t="n">
        <v>0.3</v>
      </c>
      <c r="AK214" s="144" t="n">
        <v>0.1</v>
      </c>
      <c r="AM214" s="186" t="n">
        <v>70</v>
      </c>
      <c r="AN214" s="196" t="n">
        <v>0.4</v>
      </c>
      <c r="BE214" s="180" t="n">
        <v>42856</v>
      </c>
      <c r="BF214" s="198" t="n">
        <v>0.9</v>
      </c>
    </row>
    <row r="215" customFormat="false" ht="12.75" hidden="false" customHeight="false" outlineLevel="0" collapsed="false">
      <c r="A215" s="194" t="n">
        <v>42005</v>
      </c>
      <c r="B215" s="128" t="n">
        <v>33.05</v>
      </c>
      <c r="C215" s="195" t="n">
        <v>35.05</v>
      </c>
      <c r="D215" s="128" t="n">
        <v>37.05</v>
      </c>
      <c r="E215" s="190"/>
      <c r="F215" s="128" t="n">
        <v>20.0149975585938</v>
      </c>
      <c r="G215" s="128" t="n">
        <v>21.0149975585938</v>
      </c>
      <c r="H215" s="128" t="n">
        <v>22.0149975585938</v>
      </c>
      <c r="I215" s="186"/>
      <c r="J215" s="180" t="n">
        <v>42887</v>
      </c>
      <c r="K215" s="144" t="n">
        <v>53.5475</v>
      </c>
      <c r="L215" s="144" t="n">
        <v>58.88</v>
      </c>
      <c r="M215" s="144" t="n">
        <v>64.2125</v>
      </c>
      <c r="O215" s="144" t="n">
        <v>42.42</v>
      </c>
      <c r="P215" s="144" t="n">
        <v>46.72</v>
      </c>
      <c r="Q215" s="144" t="n">
        <v>51.02</v>
      </c>
      <c r="S215" s="144" t="n">
        <v>0</v>
      </c>
      <c r="T215" s="144" t="n">
        <v>0</v>
      </c>
      <c r="U215" s="144" t="n">
        <v>0</v>
      </c>
      <c r="W215" s="144" t="n">
        <v>0.0591170607537377</v>
      </c>
      <c r="X215" s="144" t="n">
        <v>0.118234121507475</v>
      </c>
      <c r="Y215" s="144" t="n">
        <v>0.177351182261213</v>
      </c>
      <c r="AA215" s="144" t="n">
        <v>0.0025</v>
      </c>
      <c r="AB215" s="144" t="n">
        <v>0.005</v>
      </c>
      <c r="AC215" s="144" t="n">
        <v>0.0075</v>
      </c>
      <c r="AE215" s="144" t="n">
        <v>-0.75</v>
      </c>
      <c r="AF215" s="144" t="n">
        <v>2.25</v>
      </c>
      <c r="AG215" s="144" t="n">
        <v>0.75</v>
      </c>
      <c r="AI215" s="144" t="n">
        <v>-0.1</v>
      </c>
      <c r="AJ215" s="144" t="n">
        <v>0.3</v>
      </c>
      <c r="AK215" s="144" t="n">
        <v>0.1</v>
      </c>
      <c r="AM215" s="186" t="n">
        <v>70</v>
      </c>
      <c r="AN215" s="196" t="n">
        <v>0.4</v>
      </c>
      <c r="BE215" s="180" t="n">
        <v>42887</v>
      </c>
      <c r="BF215" s="198" t="n">
        <v>0.9</v>
      </c>
    </row>
    <row r="216" customFormat="false" ht="12.75" hidden="false" customHeight="false" outlineLevel="0" collapsed="false">
      <c r="A216" s="194" t="n">
        <v>42036</v>
      </c>
      <c r="B216" s="128" t="n">
        <v>33.05</v>
      </c>
      <c r="C216" s="195" t="n">
        <v>35.05</v>
      </c>
      <c r="D216" s="128" t="n">
        <v>37.05</v>
      </c>
      <c r="E216" s="190"/>
      <c r="F216" s="128" t="n">
        <v>20.164997177124</v>
      </c>
      <c r="G216" s="128" t="n">
        <v>21.164997177124</v>
      </c>
      <c r="H216" s="128" t="n">
        <v>22.164997177124</v>
      </c>
      <c r="I216" s="186"/>
      <c r="J216" s="180" t="n">
        <v>42917</v>
      </c>
      <c r="K216" s="144" t="n">
        <v>99.078</v>
      </c>
      <c r="L216" s="144" t="n">
        <v>102.828</v>
      </c>
      <c r="M216" s="144" t="n">
        <v>106.578</v>
      </c>
      <c r="O216" s="144" t="n">
        <v>72.821</v>
      </c>
      <c r="P216" s="144" t="n">
        <v>77.121</v>
      </c>
      <c r="Q216" s="144" t="n">
        <v>81.421</v>
      </c>
      <c r="S216" s="144" t="n">
        <v>0</v>
      </c>
      <c r="T216" s="144" t="n">
        <v>0</v>
      </c>
      <c r="U216" s="144" t="n">
        <v>0</v>
      </c>
      <c r="W216" s="144" t="n">
        <v>0.0722541853656794</v>
      </c>
      <c r="X216" s="144" t="n">
        <v>0.144508370731359</v>
      </c>
      <c r="Y216" s="144" t="n">
        <v>0.216762556097038</v>
      </c>
      <c r="AA216" s="144" t="n">
        <v>0.0025</v>
      </c>
      <c r="AB216" s="144" t="n">
        <v>0.005</v>
      </c>
      <c r="AC216" s="144" t="n">
        <v>0.0075</v>
      </c>
      <c r="AE216" s="144" t="n">
        <v>-1</v>
      </c>
      <c r="AF216" s="144" t="n">
        <v>3</v>
      </c>
      <c r="AG216" s="144" t="n">
        <v>1</v>
      </c>
      <c r="AI216" s="144" t="n">
        <v>-0.1</v>
      </c>
      <c r="AJ216" s="144" t="n">
        <v>0.3</v>
      </c>
      <c r="AK216" s="144" t="n">
        <v>0.1</v>
      </c>
      <c r="AM216" s="186" t="n">
        <v>70</v>
      </c>
      <c r="AN216" s="196" t="n">
        <v>0.4</v>
      </c>
      <c r="BE216" s="180" t="n">
        <v>42917</v>
      </c>
      <c r="BF216" s="198" t="n">
        <v>0.9</v>
      </c>
    </row>
    <row r="217" customFormat="false" ht="12.75" hidden="false" customHeight="false" outlineLevel="0" collapsed="false">
      <c r="A217" s="194" t="n">
        <v>42064</v>
      </c>
      <c r="B217" s="128" t="n">
        <v>26.175</v>
      </c>
      <c r="C217" s="195" t="n">
        <v>27.275</v>
      </c>
      <c r="D217" s="128" t="n">
        <v>28.375</v>
      </c>
      <c r="E217" s="190"/>
      <c r="F217" s="128" t="n">
        <v>17.8649990844727</v>
      </c>
      <c r="G217" s="128" t="n">
        <v>18.4149990844727</v>
      </c>
      <c r="H217" s="128" t="n">
        <v>18.9649990844727</v>
      </c>
      <c r="I217" s="186"/>
      <c r="J217" s="180" t="n">
        <v>42948</v>
      </c>
      <c r="K217" s="144" t="n">
        <v>92.252</v>
      </c>
      <c r="L217" s="144" t="n">
        <v>96.002</v>
      </c>
      <c r="M217" s="144" t="n">
        <v>99.752</v>
      </c>
      <c r="O217" s="144" t="n">
        <v>66.658</v>
      </c>
      <c r="P217" s="144" t="n">
        <v>70.958</v>
      </c>
      <c r="Q217" s="144" t="n">
        <v>75.258</v>
      </c>
      <c r="S217" s="144" t="n">
        <v>0</v>
      </c>
      <c r="T217" s="144" t="n">
        <v>0</v>
      </c>
      <c r="U217" s="144" t="n">
        <v>0</v>
      </c>
      <c r="W217" s="144" t="n">
        <v>0.0722541853656794</v>
      </c>
      <c r="X217" s="144" t="n">
        <v>0.144508370731359</v>
      </c>
      <c r="Y217" s="144" t="n">
        <v>0.216762556097038</v>
      </c>
      <c r="AA217" s="144" t="n">
        <v>0.0025</v>
      </c>
      <c r="AB217" s="144" t="n">
        <v>0.005</v>
      </c>
      <c r="AC217" s="144" t="n">
        <v>0.0075</v>
      </c>
      <c r="AE217" s="144" t="n">
        <v>-1</v>
      </c>
      <c r="AF217" s="144" t="n">
        <v>3</v>
      </c>
      <c r="AG217" s="144" t="n">
        <v>1</v>
      </c>
      <c r="AI217" s="144" t="n">
        <v>-0.1</v>
      </c>
      <c r="AJ217" s="144" t="n">
        <v>0.3</v>
      </c>
      <c r="AK217" s="144" t="n">
        <v>0.1</v>
      </c>
      <c r="AM217" s="186" t="n">
        <v>71</v>
      </c>
      <c r="AN217" s="196" t="n">
        <v>0.4</v>
      </c>
      <c r="BE217" s="180" t="n">
        <v>42948</v>
      </c>
      <c r="BF217" s="198" t="n">
        <v>0.9</v>
      </c>
    </row>
    <row r="218" customFormat="false" ht="12.75" hidden="false" customHeight="false" outlineLevel="0" collapsed="false">
      <c r="A218" s="194" t="n">
        <v>42095</v>
      </c>
      <c r="B218" s="128" t="n">
        <v>27.05</v>
      </c>
      <c r="C218" s="195" t="n">
        <v>28</v>
      </c>
      <c r="D218" s="128" t="n">
        <v>28.95</v>
      </c>
      <c r="E218" s="190"/>
      <c r="F218" s="128" t="n">
        <v>18.1899990844727</v>
      </c>
      <c r="G218" s="128" t="n">
        <v>18.6649990844727</v>
      </c>
      <c r="H218" s="128" t="n">
        <v>19.1399990844727</v>
      </c>
      <c r="I218" s="186"/>
      <c r="J218" s="180" t="n">
        <v>42979</v>
      </c>
      <c r="K218" s="144" t="n">
        <v>28.653</v>
      </c>
      <c r="L218" s="144" t="n">
        <v>30.378</v>
      </c>
      <c r="M218" s="144" t="n">
        <v>32.103</v>
      </c>
      <c r="O218" s="144" t="n">
        <v>19.49</v>
      </c>
      <c r="P218" s="144" t="n">
        <v>23.79</v>
      </c>
      <c r="Q218" s="144" t="n">
        <v>28.09</v>
      </c>
      <c r="S218" s="144" t="n">
        <v>0</v>
      </c>
      <c r="T218" s="144" t="n">
        <v>0</v>
      </c>
      <c r="U218" s="144" t="n">
        <v>0</v>
      </c>
      <c r="W218" s="144" t="n">
        <v>0.0464443799412081</v>
      </c>
      <c r="X218" s="144" t="n">
        <v>0.0928887598824161</v>
      </c>
      <c r="Y218" s="144" t="n">
        <v>0.139333139823624</v>
      </c>
      <c r="AA218" s="144" t="n">
        <v>0.0025</v>
      </c>
      <c r="AB218" s="144" t="n">
        <v>0.005</v>
      </c>
      <c r="AC218" s="144" t="n">
        <v>0.0075</v>
      </c>
      <c r="AE218" s="144" t="n">
        <v>-0.4</v>
      </c>
      <c r="AF218" s="144" t="n">
        <v>1.75</v>
      </c>
      <c r="AG218" s="144" t="n">
        <v>0.5</v>
      </c>
      <c r="AI218" s="144" t="n">
        <v>-0.1</v>
      </c>
      <c r="AJ218" s="144" t="n">
        <v>0.3</v>
      </c>
      <c r="AK218" s="144" t="n">
        <v>0.1</v>
      </c>
      <c r="AM218" s="186" t="n">
        <v>71</v>
      </c>
      <c r="AN218" s="196" t="n">
        <v>0.4</v>
      </c>
      <c r="BE218" s="180" t="n">
        <v>42979</v>
      </c>
      <c r="BF218" s="198" t="n">
        <v>0.9</v>
      </c>
    </row>
    <row r="219" customFormat="false" ht="12.75" hidden="false" customHeight="false" outlineLevel="0" collapsed="false">
      <c r="A219" s="194" t="n">
        <v>42125</v>
      </c>
      <c r="B219" s="128" t="n">
        <v>33.47</v>
      </c>
      <c r="C219" s="195" t="n">
        <v>35.95</v>
      </c>
      <c r="D219" s="128" t="n">
        <v>38.43</v>
      </c>
      <c r="E219" s="190"/>
      <c r="F219" s="128" t="n">
        <v>16.8749998474121</v>
      </c>
      <c r="G219" s="128" t="n">
        <v>18.1149998474121</v>
      </c>
      <c r="H219" s="128" t="n">
        <v>19.3549998474121</v>
      </c>
      <c r="I219" s="186"/>
      <c r="J219" s="180" t="n">
        <v>43009</v>
      </c>
      <c r="K219" s="144" t="n">
        <v>18.7125</v>
      </c>
      <c r="L219" s="144" t="n">
        <v>20.325</v>
      </c>
      <c r="M219" s="144" t="n">
        <v>21.9375</v>
      </c>
      <c r="O219" s="144" t="n">
        <v>11.96</v>
      </c>
      <c r="P219" s="144" t="n">
        <v>16.26</v>
      </c>
      <c r="Q219" s="144" t="n">
        <v>20.56</v>
      </c>
      <c r="S219" s="144" t="n">
        <v>0</v>
      </c>
      <c r="T219" s="144" t="n">
        <v>0</v>
      </c>
      <c r="U219" s="144" t="n">
        <v>0</v>
      </c>
      <c r="W219" s="144" t="n">
        <v>0.0328428115298543</v>
      </c>
      <c r="X219" s="144" t="n">
        <v>0.0656856230597085</v>
      </c>
      <c r="Y219" s="144" t="n">
        <v>0.0985284345895628</v>
      </c>
      <c r="AA219" s="144" t="n">
        <v>0.0025</v>
      </c>
      <c r="AB219" s="144" t="n">
        <v>0.005</v>
      </c>
      <c r="AC219" s="144" t="n">
        <v>0.0075</v>
      </c>
      <c r="AE219" s="144" t="n">
        <v>-0.25</v>
      </c>
      <c r="AF219" s="144" t="n">
        <v>1.5</v>
      </c>
      <c r="AG219" s="144" t="n">
        <v>0.25</v>
      </c>
      <c r="AI219" s="144" t="n">
        <v>-0.1</v>
      </c>
      <c r="AJ219" s="144" t="n">
        <v>0.3</v>
      </c>
      <c r="AK219" s="144" t="n">
        <v>0.1</v>
      </c>
      <c r="AM219" s="186" t="n">
        <v>71</v>
      </c>
      <c r="AN219" s="196" t="n">
        <v>0.4</v>
      </c>
      <c r="BE219" s="180" t="n">
        <v>43009</v>
      </c>
      <c r="BF219" s="198" t="n">
        <v>0.9</v>
      </c>
    </row>
    <row r="220" customFormat="false" ht="12.75" hidden="false" customHeight="false" outlineLevel="0" collapsed="false">
      <c r="A220" s="194" t="n">
        <v>42156</v>
      </c>
      <c r="B220" s="128" t="n">
        <v>55.89</v>
      </c>
      <c r="C220" s="195" t="n">
        <v>63</v>
      </c>
      <c r="D220" s="128" t="n">
        <v>70.11</v>
      </c>
      <c r="E220" s="190"/>
      <c r="F220" s="128" t="n">
        <v>14.6200012207031</v>
      </c>
      <c r="G220" s="128" t="n">
        <v>18.1750012207031</v>
      </c>
      <c r="H220" s="128" t="n">
        <v>21.7300012207031</v>
      </c>
      <c r="I220" s="186"/>
      <c r="J220" s="180" t="n">
        <v>43040</v>
      </c>
      <c r="K220" s="144" t="n">
        <v>18.9</v>
      </c>
      <c r="L220" s="144" t="n">
        <v>20.5125</v>
      </c>
      <c r="M220" s="144" t="n">
        <v>22.125</v>
      </c>
      <c r="O220" s="144" t="n">
        <v>12.11</v>
      </c>
      <c r="P220" s="144" t="n">
        <v>16.41</v>
      </c>
      <c r="Q220" s="144" t="n">
        <v>20.71</v>
      </c>
      <c r="S220" s="144" t="n">
        <v>0</v>
      </c>
      <c r="T220" s="144" t="n">
        <v>0</v>
      </c>
      <c r="U220" s="144" t="n">
        <v>0</v>
      </c>
      <c r="W220" s="144" t="n">
        <v>0.0328428115298543</v>
      </c>
      <c r="X220" s="144" t="n">
        <v>0.0656856230597085</v>
      </c>
      <c r="Y220" s="144" t="n">
        <v>0.0985284345895628</v>
      </c>
      <c r="AA220" s="144" t="n">
        <v>0.0025</v>
      </c>
      <c r="AB220" s="144" t="n">
        <v>0.005</v>
      </c>
      <c r="AC220" s="144" t="n">
        <v>0.0075</v>
      </c>
      <c r="AE220" s="144" t="n">
        <v>-0.25</v>
      </c>
      <c r="AF220" s="144" t="n">
        <v>1.5</v>
      </c>
      <c r="AG220" s="144" t="n">
        <v>0.25</v>
      </c>
      <c r="AI220" s="144" t="n">
        <v>-0.1</v>
      </c>
      <c r="AJ220" s="144" t="n">
        <v>0.3</v>
      </c>
      <c r="AK220" s="144" t="n">
        <v>0.1</v>
      </c>
      <c r="AM220" s="186" t="n">
        <v>72</v>
      </c>
      <c r="AN220" s="196" t="n">
        <v>0.4</v>
      </c>
      <c r="BE220" s="180" t="n">
        <v>43040</v>
      </c>
      <c r="BF220" s="198" t="n">
        <v>0.9</v>
      </c>
    </row>
    <row r="221" customFormat="false" ht="12.75" hidden="false" customHeight="false" outlineLevel="0" collapsed="false">
      <c r="A221" s="194" t="n">
        <v>42186</v>
      </c>
      <c r="B221" s="128" t="n">
        <v>107.85</v>
      </c>
      <c r="C221" s="195" t="n">
        <v>112.85</v>
      </c>
      <c r="D221" s="128" t="n">
        <v>117.85</v>
      </c>
      <c r="E221" s="190"/>
      <c r="F221" s="128" t="n">
        <v>15.3649998474121</v>
      </c>
      <c r="G221" s="128" t="n">
        <v>17.8649998474121</v>
      </c>
      <c r="H221" s="128" t="n">
        <v>20.3649998474121</v>
      </c>
      <c r="I221" s="186"/>
      <c r="J221" s="180" t="n">
        <v>43070</v>
      </c>
      <c r="K221" s="144" t="n">
        <v>20.784</v>
      </c>
      <c r="L221" s="144" t="n">
        <v>22.3965</v>
      </c>
      <c r="M221" s="144" t="n">
        <v>24.009</v>
      </c>
      <c r="O221" s="144" t="n">
        <v>12.71</v>
      </c>
      <c r="P221" s="144" t="n">
        <v>17.01</v>
      </c>
      <c r="Q221" s="144" t="n">
        <v>21.31</v>
      </c>
      <c r="S221" s="144" t="n">
        <v>0</v>
      </c>
      <c r="T221" s="144" t="n">
        <v>0</v>
      </c>
      <c r="U221" s="144" t="n">
        <v>0</v>
      </c>
      <c r="W221" s="144" t="n">
        <v>0.0328428115298543</v>
      </c>
      <c r="X221" s="144" t="n">
        <v>0.0656856230597085</v>
      </c>
      <c r="Y221" s="144" t="n">
        <v>0.0985284345895628</v>
      </c>
      <c r="AA221" s="144" t="n">
        <v>0.0025</v>
      </c>
      <c r="AB221" s="144" t="n">
        <v>0.005</v>
      </c>
      <c r="AC221" s="144" t="n">
        <v>0.0075</v>
      </c>
      <c r="AE221" s="144" t="n">
        <v>-0.25</v>
      </c>
      <c r="AF221" s="144" t="n">
        <v>1.5</v>
      </c>
      <c r="AG221" s="144" t="n">
        <v>0.25</v>
      </c>
      <c r="AI221" s="144" t="n">
        <v>-0.1</v>
      </c>
      <c r="AJ221" s="144" t="n">
        <v>0.3</v>
      </c>
      <c r="AK221" s="144" t="n">
        <v>0.1</v>
      </c>
      <c r="AM221" s="186" t="n">
        <v>72</v>
      </c>
      <c r="AN221" s="196" t="n">
        <v>0.4</v>
      </c>
      <c r="BE221" s="180" t="n">
        <v>43070</v>
      </c>
      <c r="BF221" s="198" t="n">
        <v>0.9</v>
      </c>
    </row>
    <row r="222" customFormat="false" ht="12.75" hidden="false" customHeight="false" outlineLevel="0" collapsed="false">
      <c r="A222" s="194" t="n">
        <v>42217</v>
      </c>
      <c r="B222" s="128" t="n">
        <v>95.35</v>
      </c>
      <c r="C222" s="195" t="n">
        <v>100.35</v>
      </c>
      <c r="D222" s="128" t="n">
        <v>105.35</v>
      </c>
      <c r="E222" s="190"/>
      <c r="F222" s="128" t="n">
        <v>15.4149990844727</v>
      </c>
      <c r="G222" s="128" t="n">
        <v>17.9149990844727</v>
      </c>
      <c r="H222" s="128" t="n">
        <v>20.4149990844727</v>
      </c>
      <c r="I222" s="186"/>
      <c r="J222" s="180" t="n">
        <v>43101</v>
      </c>
      <c r="K222" s="144" t="n">
        <v>29.194</v>
      </c>
      <c r="L222" s="144" t="n">
        <v>30.844</v>
      </c>
      <c r="M222" s="144" t="n">
        <v>32.494</v>
      </c>
      <c r="O222" s="144" t="n">
        <v>19.1835</v>
      </c>
      <c r="P222" s="144" t="n">
        <v>23.4835</v>
      </c>
      <c r="Q222" s="144" t="n">
        <v>27.7835</v>
      </c>
      <c r="S222" s="144" t="n">
        <v>0.25</v>
      </c>
      <c r="T222" s="144" t="n">
        <v>0.25</v>
      </c>
      <c r="U222" s="144" t="n">
        <v>0.25</v>
      </c>
      <c r="W222" s="144" t="n">
        <v>0.0504465585098562</v>
      </c>
      <c r="X222" s="144" t="n">
        <v>0.100893117019712</v>
      </c>
      <c r="Y222" s="144" t="n">
        <v>0.151339675529569</v>
      </c>
      <c r="AA222" s="144" t="n">
        <v>0.0025</v>
      </c>
      <c r="AB222" s="144" t="n">
        <v>0.005</v>
      </c>
      <c r="AC222" s="144" t="n">
        <v>0.0075</v>
      </c>
      <c r="AE222" s="144" t="n">
        <v>-0.25</v>
      </c>
      <c r="AF222" s="144" t="n">
        <v>1.75</v>
      </c>
      <c r="AG222" s="144" t="n">
        <v>0.25</v>
      </c>
      <c r="AI222" s="144" t="n">
        <v>-0.1</v>
      </c>
      <c r="AJ222" s="144" t="n">
        <v>0.3</v>
      </c>
      <c r="AK222" s="144" t="n">
        <v>0.1</v>
      </c>
      <c r="AM222" s="186" t="n">
        <v>72</v>
      </c>
      <c r="AN222" s="196" t="n">
        <v>0.4</v>
      </c>
      <c r="BE222" s="180" t="n">
        <v>43101</v>
      </c>
      <c r="BF222" s="198" t="n">
        <v>0.9</v>
      </c>
    </row>
    <row r="223" customFormat="false" ht="12.75" hidden="false" customHeight="false" outlineLevel="0" collapsed="false">
      <c r="A223" s="194" t="n">
        <v>42248</v>
      </c>
      <c r="B223" s="128" t="n">
        <v>34</v>
      </c>
      <c r="C223" s="195" t="n">
        <v>36.1</v>
      </c>
      <c r="D223" s="128" t="n">
        <v>38.2</v>
      </c>
      <c r="E223" s="190"/>
      <c r="F223" s="128" t="n">
        <v>16.8649990844727</v>
      </c>
      <c r="G223" s="128" t="n">
        <v>17.9149990844727</v>
      </c>
      <c r="H223" s="128" t="n">
        <v>18.9649990844727</v>
      </c>
      <c r="I223" s="186"/>
      <c r="J223" s="180" t="n">
        <v>43132</v>
      </c>
      <c r="K223" s="144" t="n">
        <v>28.1425</v>
      </c>
      <c r="L223" s="144" t="n">
        <v>29.7925</v>
      </c>
      <c r="M223" s="144" t="n">
        <v>31.4425</v>
      </c>
      <c r="O223" s="144" t="n">
        <v>21.2865</v>
      </c>
      <c r="P223" s="144" t="n">
        <v>25.5865</v>
      </c>
      <c r="Q223" s="144" t="n">
        <v>29.8865</v>
      </c>
      <c r="S223" s="144" t="n">
        <v>0</v>
      </c>
      <c r="T223" s="144" t="n">
        <v>0</v>
      </c>
      <c r="U223" s="144" t="n">
        <v>0</v>
      </c>
      <c r="W223" s="144" t="n">
        <v>0.0504465585098562</v>
      </c>
      <c r="X223" s="144" t="n">
        <v>0.100893117019712</v>
      </c>
      <c r="Y223" s="144" t="n">
        <v>0.151339675529569</v>
      </c>
      <c r="AA223" s="144" t="n">
        <v>0.0025</v>
      </c>
      <c r="AB223" s="144" t="n">
        <v>0.005</v>
      </c>
      <c r="AC223" s="144" t="n">
        <v>0.0075</v>
      </c>
      <c r="AE223" s="144" t="n">
        <v>-0.25</v>
      </c>
      <c r="AF223" s="144" t="n">
        <v>1.75</v>
      </c>
      <c r="AG223" s="144" t="n">
        <v>0.25</v>
      </c>
      <c r="AI223" s="144" t="n">
        <v>-0.1</v>
      </c>
      <c r="AJ223" s="144" t="n">
        <v>0.3</v>
      </c>
      <c r="AK223" s="144" t="n">
        <v>0.1</v>
      </c>
      <c r="AM223" s="186" t="n">
        <v>73</v>
      </c>
      <c r="AN223" s="196" t="n">
        <v>0.4</v>
      </c>
      <c r="BE223" s="180" t="n">
        <v>43132</v>
      </c>
      <c r="BF223" s="198" t="n">
        <v>0.9</v>
      </c>
    </row>
    <row r="224" customFormat="false" ht="12.75" hidden="false" customHeight="false" outlineLevel="0" collapsed="false">
      <c r="A224" s="194" t="n">
        <v>42278</v>
      </c>
      <c r="B224" s="128" t="n">
        <v>25.15</v>
      </c>
      <c r="C224" s="195" t="n">
        <v>27.1</v>
      </c>
      <c r="D224" s="128" t="n">
        <v>29.05</v>
      </c>
      <c r="E224" s="190"/>
      <c r="F224" s="128" t="n">
        <v>16.6399998474121</v>
      </c>
      <c r="G224" s="128" t="n">
        <v>17.6149998474121</v>
      </c>
      <c r="H224" s="128" t="n">
        <v>18.5899998474121</v>
      </c>
      <c r="I224" s="186"/>
      <c r="J224" s="180" t="n">
        <v>43160</v>
      </c>
      <c r="K224" s="144" t="n">
        <v>22.28375</v>
      </c>
      <c r="L224" s="144" t="n">
        <v>23.18375</v>
      </c>
      <c r="M224" s="144" t="n">
        <v>24.08375</v>
      </c>
      <c r="O224" s="144" t="n">
        <v>13.97425</v>
      </c>
      <c r="P224" s="144" t="n">
        <v>18.27425</v>
      </c>
      <c r="Q224" s="144" t="n">
        <v>22.57425</v>
      </c>
      <c r="S224" s="144" t="n">
        <v>0</v>
      </c>
      <c r="T224" s="144" t="n">
        <v>0</v>
      </c>
      <c r="U224" s="144" t="n">
        <v>0</v>
      </c>
      <c r="W224" s="144" t="n">
        <v>0.0420387987582135</v>
      </c>
      <c r="X224" s="144" t="n">
        <v>0.0840775975164269</v>
      </c>
      <c r="Y224" s="144" t="n">
        <v>0.12611639627464</v>
      </c>
      <c r="AA224" s="144" t="n">
        <v>0.0025</v>
      </c>
      <c r="AB224" s="144" t="n">
        <v>0.005</v>
      </c>
      <c r="AC224" s="144" t="n">
        <v>0.0075</v>
      </c>
      <c r="AE224" s="144" t="n">
        <v>-0.25</v>
      </c>
      <c r="AF224" s="144" t="n">
        <v>1.1</v>
      </c>
      <c r="AG224" s="144" t="n">
        <v>0.25</v>
      </c>
      <c r="AI224" s="144" t="n">
        <v>-0.1</v>
      </c>
      <c r="AJ224" s="144" t="n">
        <v>0.3</v>
      </c>
      <c r="AK224" s="144" t="n">
        <v>0.1</v>
      </c>
      <c r="AM224" s="186" t="n">
        <v>73</v>
      </c>
      <c r="AN224" s="196" t="n">
        <v>0.4</v>
      </c>
      <c r="BE224" s="180" t="n">
        <v>43160</v>
      </c>
      <c r="BF224" s="198" t="n">
        <v>0.9</v>
      </c>
    </row>
    <row r="225" customFormat="false" ht="12.75" hidden="false" customHeight="false" outlineLevel="0" collapsed="false">
      <c r="A225" s="194" t="n">
        <v>42309</v>
      </c>
      <c r="B225" s="128" t="n">
        <v>25.4</v>
      </c>
      <c r="C225" s="195" t="n">
        <v>27.35</v>
      </c>
      <c r="D225" s="128" t="n">
        <v>29.3</v>
      </c>
      <c r="E225" s="190"/>
      <c r="F225" s="128" t="n">
        <v>14.8899998474121</v>
      </c>
      <c r="G225" s="128" t="n">
        <v>15.8649998474121</v>
      </c>
      <c r="H225" s="128" t="n">
        <v>16.8399998474121</v>
      </c>
      <c r="I225" s="186"/>
      <c r="J225" s="180" t="n">
        <v>43191</v>
      </c>
      <c r="K225" s="144" t="n">
        <v>23.2925</v>
      </c>
      <c r="L225" s="144" t="n">
        <v>24.08</v>
      </c>
      <c r="M225" s="144" t="n">
        <v>24.8675</v>
      </c>
      <c r="O225" s="144" t="n">
        <v>18.66</v>
      </c>
      <c r="P225" s="144" t="n">
        <v>22.96</v>
      </c>
      <c r="Q225" s="144" t="n">
        <v>27.26</v>
      </c>
      <c r="S225" s="144" t="n">
        <v>0</v>
      </c>
      <c r="T225" s="144" t="n">
        <v>0</v>
      </c>
      <c r="U225" s="144" t="n">
        <v>0</v>
      </c>
      <c r="W225" s="144" t="n">
        <v>0.0399368588203028</v>
      </c>
      <c r="X225" s="144" t="n">
        <v>0.0798737176406056</v>
      </c>
      <c r="Y225" s="144" t="n">
        <v>0.119810576460908</v>
      </c>
      <c r="AA225" s="144" t="n">
        <v>0.0025</v>
      </c>
      <c r="AB225" s="144" t="n">
        <v>0.005</v>
      </c>
      <c r="AC225" s="144" t="n">
        <v>0.0075</v>
      </c>
      <c r="AE225" s="144" t="n">
        <v>-0.25</v>
      </c>
      <c r="AF225" s="144" t="n">
        <v>1.2</v>
      </c>
      <c r="AG225" s="144" t="n">
        <v>0.25</v>
      </c>
      <c r="AI225" s="144" t="n">
        <v>-0.1</v>
      </c>
      <c r="AJ225" s="144" t="n">
        <v>0.3</v>
      </c>
      <c r="AK225" s="144" t="n">
        <v>0.1</v>
      </c>
      <c r="AM225" s="186" t="n">
        <v>73</v>
      </c>
      <c r="AN225" s="196" t="n">
        <v>0.4</v>
      </c>
      <c r="BE225" s="180" t="n">
        <v>43191</v>
      </c>
      <c r="BF225" s="198" t="n">
        <v>0.9</v>
      </c>
    </row>
    <row r="226" customFormat="false" ht="12.75" hidden="false" customHeight="false" outlineLevel="0" collapsed="false">
      <c r="A226" s="194" t="n">
        <v>42339</v>
      </c>
      <c r="B226" s="128" t="n">
        <v>26.4</v>
      </c>
      <c r="C226" s="195" t="n">
        <v>28.35</v>
      </c>
      <c r="D226" s="128" t="n">
        <v>30.3</v>
      </c>
      <c r="E226" s="190"/>
      <c r="F226" s="128" t="n">
        <v>15.7400002288818</v>
      </c>
      <c r="G226" s="128" t="n">
        <v>16.7150002288818</v>
      </c>
      <c r="H226" s="128" t="n">
        <v>17.6900002288818</v>
      </c>
      <c r="I226" s="186"/>
      <c r="J226" s="180" t="n">
        <v>43221</v>
      </c>
      <c r="K226" s="144" t="n">
        <v>24.743</v>
      </c>
      <c r="L226" s="144" t="n">
        <v>26.603</v>
      </c>
      <c r="M226" s="144" t="n">
        <v>28.463</v>
      </c>
      <c r="O226" s="144" t="n">
        <v>21.584</v>
      </c>
      <c r="P226" s="144" t="n">
        <v>25.884</v>
      </c>
      <c r="Q226" s="144" t="n">
        <v>30.184</v>
      </c>
      <c r="S226" s="144" t="n">
        <v>0</v>
      </c>
      <c r="T226" s="144" t="n">
        <v>0</v>
      </c>
      <c r="U226" s="144" t="n">
        <v>0</v>
      </c>
      <c r="W226" s="144" t="n">
        <v>0.0441407386961241</v>
      </c>
      <c r="X226" s="144" t="n">
        <v>0.0882814773922483</v>
      </c>
      <c r="Y226" s="144" t="n">
        <v>0.132422216088372</v>
      </c>
      <c r="AA226" s="144" t="n">
        <v>0.0025</v>
      </c>
      <c r="AB226" s="144" t="n">
        <v>0.005</v>
      </c>
      <c r="AC226" s="144" t="n">
        <v>0.0075</v>
      </c>
      <c r="AE226" s="144" t="n">
        <v>-0.25</v>
      </c>
      <c r="AF226" s="144" t="n">
        <v>2</v>
      </c>
      <c r="AG226" s="144" t="n">
        <v>0.25</v>
      </c>
      <c r="AI226" s="144" t="n">
        <v>-0.1</v>
      </c>
      <c r="AJ226" s="144" t="n">
        <v>0.3</v>
      </c>
      <c r="AK226" s="144" t="n">
        <v>0.1</v>
      </c>
      <c r="AM226" s="186" t="n">
        <v>74</v>
      </c>
      <c r="AN226" s="196" t="n">
        <v>0.4</v>
      </c>
      <c r="BE226" s="180" t="n">
        <v>43221</v>
      </c>
      <c r="BF226" s="198" t="n">
        <v>0.9</v>
      </c>
    </row>
    <row r="227" customFormat="false" ht="12.75" hidden="false" customHeight="false" outlineLevel="0" collapsed="false">
      <c r="A227" s="194" t="n">
        <v>42370</v>
      </c>
      <c r="B227" s="128" t="n">
        <v>32.95</v>
      </c>
      <c r="C227" s="195" t="n">
        <v>35.05</v>
      </c>
      <c r="D227" s="128" t="n">
        <v>37.15</v>
      </c>
      <c r="E227" s="190"/>
      <c r="F227" s="128" t="n">
        <v>19.9649975585937</v>
      </c>
      <c r="G227" s="128" t="n">
        <v>21.0149975585938</v>
      </c>
      <c r="H227" s="128" t="n">
        <v>22.0649975585938</v>
      </c>
      <c r="I227" s="186"/>
      <c r="J227" s="180" t="n">
        <v>43252</v>
      </c>
      <c r="K227" s="144" t="n">
        <v>54.0075</v>
      </c>
      <c r="L227" s="144" t="n">
        <v>59.34</v>
      </c>
      <c r="M227" s="144" t="n">
        <v>64.6725</v>
      </c>
      <c r="O227" s="144" t="n">
        <v>42.785</v>
      </c>
      <c r="P227" s="144" t="n">
        <v>47.085</v>
      </c>
      <c r="Q227" s="144" t="n">
        <v>51.385</v>
      </c>
      <c r="S227" s="144" t="n">
        <v>0</v>
      </c>
      <c r="T227" s="144" t="n">
        <v>0</v>
      </c>
      <c r="U227" s="144" t="n">
        <v>0</v>
      </c>
      <c r="W227" s="144" t="n">
        <v>0.0567523783235882</v>
      </c>
      <c r="X227" s="144" t="n">
        <v>0.113504756647176</v>
      </c>
      <c r="Y227" s="144" t="n">
        <v>0.170257134970765</v>
      </c>
      <c r="AA227" s="144" t="n">
        <v>0.0025</v>
      </c>
      <c r="AB227" s="144" t="n">
        <v>0.005</v>
      </c>
      <c r="AC227" s="144" t="n">
        <v>0.0075</v>
      </c>
      <c r="AE227" s="144" t="n">
        <v>-0.25</v>
      </c>
      <c r="AF227" s="144" t="n">
        <v>2.25</v>
      </c>
      <c r="AG227" s="144" t="n">
        <v>0.25</v>
      </c>
      <c r="AI227" s="144" t="n">
        <v>-0.1</v>
      </c>
      <c r="AJ227" s="144" t="n">
        <v>0.3</v>
      </c>
      <c r="AK227" s="144" t="n">
        <v>0.1</v>
      </c>
      <c r="AM227" s="186" t="n">
        <v>74</v>
      </c>
      <c r="AN227" s="196" t="n">
        <v>0.4</v>
      </c>
      <c r="BE227" s="180" t="n">
        <v>43252</v>
      </c>
      <c r="BF227" s="198" t="n">
        <v>0.9</v>
      </c>
    </row>
    <row r="228" customFormat="false" ht="12.75" hidden="false" customHeight="false" outlineLevel="0" collapsed="false">
      <c r="A228" s="194" t="n">
        <v>42401</v>
      </c>
      <c r="B228" s="128" t="n">
        <v>32.95</v>
      </c>
      <c r="C228" s="195" t="n">
        <v>35.05</v>
      </c>
      <c r="D228" s="128" t="n">
        <v>37.15</v>
      </c>
      <c r="E228" s="190"/>
      <c r="F228" s="128" t="n">
        <v>20.114997177124</v>
      </c>
      <c r="G228" s="128" t="n">
        <v>21.164997177124</v>
      </c>
      <c r="H228" s="128" t="n">
        <v>22.214997177124</v>
      </c>
      <c r="I228" s="186"/>
      <c r="J228" s="180" t="n">
        <v>43282</v>
      </c>
      <c r="K228" s="144" t="n">
        <v>105.592</v>
      </c>
      <c r="L228" s="144" t="n">
        <v>109.342</v>
      </c>
      <c r="M228" s="144" t="n">
        <v>113.092</v>
      </c>
      <c r="O228" s="144" t="n">
        <v>82.4605</v>
      </c>
      <c r="P228" s="144" t="n">
        <v>86.7605</v>
      </c>
      <c r="Q228" s="144" t="n">
        <v>91.0605</v>
      </c>
      <c r="S228" s="144" t="n">
        <v>0</v>
      </c>
      <c r="T228" s="144" t="n">
        <v>0</v>
      </c>
      <c r="U228" s="144" t="n">
        <v>0</v>
      </c>
      <c r="W228" s="144" t="n">
        <v>0.0693640179510522</v>
      </c>
      <c r="X228" s="144" t="n">
        <v>0.138728035902104</v>
      </c>
      <c r="Y228" s="144" t="n">
        <v>0.208092053853157</v>
      </c>
      <c r="AA228" s="144" t="n">
        <v>0.0025</v>
      </c>
      <c r="AB228" s="144" t="n">
        <v>0.005</v>
      </c>
      <c r="AC228" s="144" t="n">
        <v>0.0075</v>
      </c>
      <c r="AE228" s="144" t="n">
        <v>-0.25</v>
      </c>
      <c r="AF228" s="144" t="n">
        <v>3</v>
      </c>
      <c r="AG228" s="144" t="n">
        <v>0.25</v>
      </c>
      <c r="AI228" s="144" t="n">
        <v>-0.1</v>
      </c>
      <c r="AJ228" s="144" t="n">
        <v>0.3</v>
      </c>
      <c r="AK228" s="144" t="n">
        <v>0.1</v>
      </c>
      <c r="AM228" s="186" t="n">
        <v>74</v>
      </c>
      <c r="AN228" s="196" t="n">
        <v>0.4</v>
      </c>
      <c r="BE228" s="180" t="n">
        <v>43282</v>
      </c>
      <c r="BF228" s="198" t="n">
        <v>0.9</v>
      </c>
    </row>
    <row r="229" customFormat="false" ht="12.75" hidden="false" customHeight="false" outlineLevel="0" collapsed="false">
      <c r="A229" s="194" t="n">
        <v>42430</v>
      </c>
      <c r="B229" s="128" t="n">
        <v>26.125</v>
      </c>
      <c r="C229" s="195" t="n">
        <v>27.275</v>
      </c>
      <c r="D229" s="128" t="n">
        <v>28.425</v>
      </c>
      <c r="E229" s="190"/>
      <c r="F229" s="128" t="n">
        <v>17.8399990844727</v>
      </c>
      <c r="G229" s="128" t="n">
        <v>18.4149990844727</v>
      </c>
      <c r="H229" s="128" t="n">
        <v>18.9899990844727</v>
      </c>
      <c r="I229" s="186"/>
      <c r="J229" s="180" t="n">
        <v>43313</v>
      </c>
      <c r="K229" s="144" t="n">
        <v>94.092</v>
      </c>
      <c r="L229" s="144" t="n">
        <v>97.842</v>
      </c>
      <c r="M229" s="144" t="n">
        <v>101.592</v>
      </c>
      <c r="O229" s="144" t="n">
        <v>73.3355</v>
      </c>
      <c r="P229" s="144" t="n">
        <v>77.6355</v>
      </c>
      <c r="Q229" s="144" t="n">
        <v>81.9355</v>
      </c>
      <c r="S229" s="144" t="n">
        <v>0</v>
      </c>
      <c r="T229" s="144" t="n">
        <v>0</v>
      </c>
      <c r="U229" s="144" t="n">
        <v>0</v>
      </c>
      <c r="W229" s="144" t="n">
        <v>0.0693640179510522</v>
      </c>
      <c r="X229" s="144" t="n">
        <v>0.138728035902104</v>
      </c>
      <c r="Y229" s="144" t="n">
        <v>0.208092053853157</v>
      </c>
      <c r="AA229" s="144" t="n">
        <v>0.0025</v>
      </c>
      <c r="AB229" s="144" t="n">
        <v>0.005</v>
      </c>
      <c r="AC229" s="144" t="n">
        <v>0.0075</v>
      </c>
      <c r="AE229" s="144" t="n">
        <v>-0.25</v>
      </c>
      <c r="AF229" s="144" t="n">
        <v>3</v>
      </c>
      <c r="AG229" s="144" t="n">
        <v>0.25</v>
      </c>
      <c r="AI229" s="144" t="n">
        <v>-0.1</v>
      </c>
      <c r="AJ229" s="144" t="n">
        <v>0.3</v>
      </c>
      <c r="AK229" s="144" t="n">
        <v>0.1</v>
      </c>
      <c r="AM229" s="186" t="n">
        <v>74</v>
      </c>
      <c r="AN229" s="196" t="n">
        <v>0.4</v>
      </c>
      <c r="BE229" s="180" t="n">
        <v>43313</v>
      </c>
      <c r="BF229" s="198" t="n">
        <v>0.9</v>
      </c>
    </row>
    <row r="230" customFormat="false" ht="12.75" hidden="false" customHeight="false" outlineLevel="0" collapsed="false">
      <c r="A230" s="194" t="n">
        <v>42461</v>
      </c>
      <c r="B230" s="128" t="n">
        <v>27</v>
      </c>
      <c r="C230" s="195" t="n">
        <v>28</v>
      </c>
      <c r="D230" s="128" t="n">
        <v>29</v>
      </c>
      <c r="E230" s="190"/>
      <c r="F230" s="128" t="n">
        <v>18.1649990844727</v>
      </c>
      <c r="G230" s="128" t="n">
        <v>18.6649990844727</v>
      </c>
      <c r="H230" s="128" t="n">
        <v>19.1649990844727</v>
      </c>
      <c r="I230" s="186"/>
      <c r="J230" s="180" t="n">
        <v>43344</v>
      </c>
      <c r="K230" s="144" t="n">
        <v>32.177</v>
      </c>
      <c r="L230" s="144" t="n">
        <v>33.902</v>
      </c>
      <c r="M230" s="144" t="n">
        <v>35.627</v>
      </c>
      <c r="O230" s="144" t="n">
        <v>22.6005</v>
      </c>
      <c r="P230" s="144" t="n">
        <v>26.9005</v>
      </c>
      <c r="Q230" s="144" t="n">
        <v>31.2005</v>
      </c>
      <c r="S230" s="144" t="n">
        <v>0</v>
      </c>
      <c r="T230" s="144" t="n">
        <v>0</v>
      </c>
      <c r="U230" s="144" t="n">
        <v>0</v>
      </c>
      <c r="W230" s="144" t="n">
        <v>0.0445866047435597</v>
      </c>
      <c r="X230" s="144" t="n">
        <v>0.0891732094871195</v>
      </c>
      <c r="Y230" s="144" t="n">
        <v>0.133759814230679</v>
      </c>
      <c r="AA230" s="144" t="n">
        <v>0.0025</v>
      </c>
      <c r="AB230" s="144" t="n">
        <v>0.005</v>
      </c>
      <c r="AC230" s="144" t="n">
        <v>0.0075</v>
      </c>
      <c r="AE230" s="144" t="n">
        <v>-0.25</v>
      </c>
      <c r="AF230" s="144" t="n">
        <v>1.75</v>
      </c>
      <c r="AG230" s="144" t="n">
        <v>0.25</v>
      </c>
      <c r="AI230" s="144" t="n">
        <v>-0.1</v>
      </c>
      <c r="AJ230" s="144" t="n">
        <v>0.3</v>
      </c>
      <c r="AK230" s="144" t="n">
        <v>0.1</v>
      </c>
      <c r="AM230" s="186" t="n">
        <v>74</v>
      </c>
      <c r="AN230" s="196" t="n">
        <v>0.4</v>
      </c>
      <c r="BE230" s="180" t="n">
        <v>43344</v>
      </c>
      <c r="BF230" s="198" t="n">
        <v>0.9</v>
      </c>
    </row>
    <row r="231" customFormat="false" ht="12.75" hidden="false" customHeight="false" outlineLevel="0" collapsed="false">
      <c r="A231" s="194" t="n">
        <v>42491</v>
      </c>
      <c r="B231" s="128" t="n">
        <v>33.47</v>
      </c>
      <c r="C231" s="195" t="n">
        <v>35.95</v>
      </c>
      <c r="D231" s="128" t="n">
        <v>38.43</v>
      </c>
      <c r="E231" s="190"/>
      <c r="F231" s="128" t="n">
        <v>16.8749998474121</v>
      </c>
      <c r="G231" s="128" t="n">
        <v>18.1149998474121</v>
      </c>
      <c r="H231" s="128" t="n">
        <v>19.3549998474121</v>
      </c>
      <c r="I231" s="186"/>
      <c r="J231" s="180" t="n">
        <v>43374</v>
      </c>
      <c r="X231" s="144" t="n">
        <v>0.0656856230597085</v>
      </c>
    </row>
    <row r="232" customFormat="false" ht="12.75" hidden="false" customHeight="false" outlineLevel="0" collapsed="false">
      <c r="A232" s="194" t="n">
        <v>42522</v>
      </c>
      <c r="B232" s="128" t="n">
        <v>56.39</v>
      </c>
      <c r="C232" s="195" t="n">
        <v>63.5</v>
      </c>
      <c r="D232" s="128" t="n">
        <v>70.61</v>
      </c>
      <c r="E232" s="190"/>
      <c r="F232" s="128" t="n">
        <v>14.6200012207031</v>
      </c>
      <c r="G232" s="128" t="n">
        <v>18.1750012207031</v>
      </c>
      <c r="H232" s="128" t="n">
        <v>21.7300012207031</v>
      </c>
      <c r="I232" s="186"/>
      <c r="J232" s="180" t="n">
        <v>43405</v>
      </c>
      <c r="X232" s="144" t="n">
        <v>0.0656856230597085</v>
      </c>
    </row>
    <row r="233" customFormat="false" ht="12.75" hidden="false" customHeight="false" outlineLevel="0" collapsed="false">
      <c r="A233" s="194" t="n">
        <v>42552</v>
      </c>
      <c r="B233" s="128" t="n">
        <v>109.85</v>
      </c>
      <c r="C233" s="195" t="n">
        <v>114.85</v>
      </c>
      <c r="D233" s="128" t="n">
        <v>119.85</v>
      </c>
      <c r="E233" s="190"/>
      <c r="F233" s="128" t="n">
        <v>15.3649998474121</v>
      </c>
      <c r="G233" s="128" t="n">
        <v>17.8649998474121</v>
      </c>
      <c r="H233" s="128" t="n">
        <v>20.3649998474121</v>
      </c>
      <c r="I233" s="186"/>
      <c r="J233" s="180" t="n">
        <v>43435</v>
      </c>
      <c r="X233" s="144" t="n">
        <v>0.0656856230597085</v>
      </c>
    </row>
    <row r="234" customFormat="false" ht="12.75" hidden="false" customHeight="false" outlineLevel="0" collapsed="false">
      <c r="A234" s="194" t="n">
        <v>42583</v>
      </c>
      <c r="B234" s="128" t="n">
        <v>97.35</v>
      </c>
      <c r="C234" s="195" t="n">
        <v>102.35</v>
      </c>
      <c r="D234" s="128" t="n">
        <v>107.35</v>
      </c>
      <c r="E234" s="190"/>
      <c r="F234" s="128" t="n">
        <v>15.4149990844727</v>
      </c>
      <c r="G234" s="128" t="n">
        <v>17.9149990844727</v>
      </c>
      <c r="H234" s="128" t="n">
        <v>20.4149990844727</v>
      </c>
      <c r="I234" s="186"/>
      <c r="J234" s="180" t="n">
        <v>43466</v>
      </c>
      <c r="X234" s="144" t="n">
        <v>0.100893117019712</v>
      </c>
    </row>
    <row r="235" customFormat="false" ht="12.75" hidden="false" customHeight="false" outlineLevel="0" collapsed="false">
      <c r="A235" s="194" t="n">
        <v>42614</v>
      </c>
      <c r="B235" s="128" t="n">
        <v>34.15</v>
      </c>
      <c r="C235" s="195" t="n">
        <v>36.35</v>
      </c>
      <c r="D235" s="128" t="n">
        <v>38.55</v>
      </c>
      <c r="E235" s="190"/>
      <c r="F235" s="128" t="n">
        <v>16.8149990844727</v>
      </c>
      <c r="G235" s="128" t="n">
        <v>17.9149990844727</v>
      </c>
      <c r="H235" s="128" t="n">
        <v>19.0149990844727</v>
      </c>
      <c r="I235" s="186"/>
      <c r="J235" s="180" t="n">
        <v>43497</v>
      </c>
      <c r="X235" s="144" t="n">
        <v>0.100893117019712</v>
      </c>
    </row>
    <row r="236" customFormat="false" ht="12.75" hidden="false" customHeight="false" outlineLevel="0" collapsed="false">
      <c r="A236" s="194" t="n">
        <v>42644</v>
      </c>
      <c r="B236" s="128" t="n">
        <v>25.05</v>
      </c>
      <c r="C236" s="195" t="n">
        <v>27.1</v>
      </c>
      <c r="D236" s="128" t="n">
        <v>29.15</v>
      </c>
      <c r="E236" s="190"/>
      <c r="F236" s="128" t="n">
        <v>16.5899998474121</v>
      </c>
      <c r="G236" s="128" t="n">
        <v>17.6149998474121</v>
      </c>
      <c r="H236" s="128" t="n">
        <v>18.6399998474121</v>
      </c>
      <c r="I236" s="186"/>
      <c r="J236" s="180" t="n">
        <v>43525</v>
      </c>
      <c r="X236" s="144" t="n">
        <v>0.0840775975164269</v>
      </c>
    </row>
    <row r="237" customFormat="false" ht="12.75" hidden="false" customHeight="false" outlineLevel="0" collapsed="false">
      <c r="A237" s="194" t="n">
        <v>42675</v>
      </c>
      <c r="B237" s="128" t="n">
        <v>25.3</v>
      </c>
      <c r="C237" s="195" t="n">
        <v>27.35</v>
      </c>
      <c r="D237" s="128" t="n">
        <v>29.4</v>
      </c>
      <c r="E237" s="190"/>
      <c r="F237" s="128" t="n">
        <v>14.8399998474121</v>
      </c>
      <c r="G237" s="128" t="n">
        <v>15.8649998474121</v>
      </c>
      <c r="H237" s="128" t="n">
        <v>16.8899998474121</v>
      </c>
      <c r="I237" s="186"/>
      <c r="J237" s="180" t="n">
        <v>43556</v>
      </c>
      <c r="X237" s="144" t="n">
        <v>0.0798737176406056</v>
      </c>
    </row>
    <row r="238" customFormat="false" ht="12.75" hidden="false" customHeight="false" outlineLevel="0" collapsed="false">
      <c r="A238" s="194" t="n">
        <v>42705</v>
      </c>
      <c r="B238" s="128" t="n">
        <v>26.3</v>
      </c>
      <c r="C238" s="195" t="n">
        <v>28.35</v>
      </c>
      <c r="D238" s="128" t="n">
        <v>30.4</v>
      </c>
      <c r="E238" s="190"/>
      <c r="F238" s="128" t="n">
        <v>15.6900002288818</v>
      </c>
      <c r="G238" s="128" t="n">
        <v>16.7150002288818</v>
      </c>
      <c r="H238" s="128" t="n">
        <v>17.7400002288818</v>
      </c>
      <c r="I238" s="186"/>
      <c r="J238" s="180" t="n">
        <v>43586</v>
      </c>
      <c r="X238" s="144" t="n">
        <v>0.0882814773922483</v>
      </c>
    </row>
    <row r="239" customFormat="false" ht="12.75" hidden="false" customHeight="false" outlineLevel="0" collapsed="false">
      <c r="A239" s="194" t="n">
        <v>42736</v>
      </c>
      <c r="B239" s="128" t="n">
        <v>32.85</v>
      </c>
      <c r="C239" s="195" t="n">
        <v>35.05</v>
      </c>
      <c r="D239" s="128" t="n">
        <v>37.25</v>
      </c>
      <c r="E239" s="190"/>
      <c r="F239" s="128" t="n">
        <v>19.9149975585937</v>
      </c>
      <c r="G239" s="128" t="n">
        <v>21.0149975585938</v>
      </c>
      <c r="H239" s="128" t="n">
        <v>22.1149975585938</v>
      </c>
      <c r="I239" s="186"/>
      <c r="J239" s="180" t="n">
        <v>43617</v>
      </c>
      <c r="X239" s="144" t="n">
        <v>0.113504756647176</v>
      </c>
    </row>
    <row r="240" customFormat="false" ht="12.75" hidden="false" customHeight="false" outlineLevel="0" collapsed="false">
      <c r="A240" s="194" t="n">
        <v>42767</v>
      </c>
      <c r="B240" s="128" t="n">
        <v>32.85</v>
      </c>
      <c r="C240" s="195" t="n">
        <v>35.05</v>
      </c>
      <c r="D240" s="128" t="n">
        <v>37.25</v>
      </c>
      <c r="E240" s="190"/>
      <c r="F240" s="128" t="n">
        <v>20.064997177124</v>
      </c>
      <c r="G240" s="128" t="n">
        <v>21.164997177124</v>
      </c>
      <c r="H240" s="128" t="n">
        <v>22.264997177124</v>
      </c>
      <c r="I240" s="186"/>
      <c r="J240" s="180" t="n">
        <v>43647</v>
      </c>
      <c r="X240" s="144" t="n">
        <v>0.138728035902104</v>
      </c>
    </row>
    <row r="241" customFormat="false" ht="12.75" hidden="false" customHeight="false" outlineLevel="0" collapsed="false">
      <c r="A241" s="194" t="n">
        <v>42795</v>
      </c>
      <c r="B241" s="128" t="n">
        <v>26.075</v>
      </c>
      <c r="C241" s="195" t="n">
        <v>27.275</v>
      </c>
      <c r="D241" s="128" t="n">
        <v>28.475</v>
      </c>
      <c r="E241" s="190"/>
      <c r="F241" s="128" t="n">
        <v>17.8149990844727</v>
      </c>
      <c r="G241" s="128" t="n">
        <v>18.4149990844727</v>
      </c>
      <c r="H241" s="128" t="n">
        <v>19.0149990844727</v>
      </c>
      <c r="I241" s="186"/>
      <c r="J241" s="180" t="n">
        <v>43678</v>
      </c>
      <c r="X241" s="144" t="n">
        <v>0.138728035902104</v>
      </c>
    </row>
    <row r="242" customFormat="false" ht="12.75" hidden="false" customHeight="false" outlineLevel="0" collapsed="false">
      <c r="A242" s="194" t="n">
        <v>42826</v>
      </c>
      <c r="B242" s="128" t="n">
        <v>26.95</v>
      </c>
      <c r="C242" s="195" t="n">
        <v>28</v>
      </c>
      <c r="D242" s="128" t="n">
        <v>29.05</v>
      </c>
      <c r="E242" s="190"/>
      <c r="F242" s="128" t="n">
        <v>18.1399990844727</v>
      </c>
      <c r="G242" s="128" t="n">
        <v>18.6649990844727</v>
      </c>
      <c r="H242" s="128" t="n">
        <v>19.1899990844727</v>
      </c>
      <c r="I242" s="186"/>
      <c r="J242" s="180" t="n">
        <v>43709</v>
      </c>
      <c r="X242" s="144" t="n">
        <v>0.0891732094871195</v>
      </c>
    </row>
    <row r="243" customFormat="false" ht="12.75" hidden="false" customHeight="false" outlineLevel="0" collapsed="false">
      <c r="A243" s="194" t="n">
        <v>42856</v>
      </c>
      <c r="B243" s="128" t="n">
        <v>33.47</v>
      </c>
      <c r="C243" s="195" t="n">
        <v>35.95</v>
      </c>
      <c r="D243" s="128" t="n">
        <v>38.43</v>
      </c>
      <c r="E243" s="190"/>
      <c r="F243" s="128" t="n">
        <v>16.8749998474121</v>
      </c>
      <c r="G243" s="128" t="n">
        <v>18.1149998474121</v>
      </c>
      <c r="H243" s="128" t="n">
        <v>19.3549998474121</v>
      </c>
      <c r="I243" s="186"/>
      <c r="J243" s="180" t="n">
        <v>43739</v>
      </c>
      <c r="X243" s="144" t="n">
        <v>0.0656856230597085</v>
      </c>
    </row>
    <row r="244" customFormat="false" ht="12.75" hidden="false" customHeight="false" outlineLevel="0" collapsed="false">
      <c r="A244" s="194" t="n">
        <v>42887</v>
      </c>
      <c r="B244" s="128" t="n">
        <v>56.89</v>
      </c>
      <c r="C244" s="195" t="n">
        <v>64</v>
      </c>
      <c r="D244" s="128" t="n">
        <v>71.11</v>
      </c>
      <c r="E244" s="190"/>
      <c r="F244" s="128" t="n">
        <v>14.6200012207031</v>
      </c>
      <c r="G244" s="128" t="n">
        <v>18.1750012207031</v>
      </c>
      <c r="H244" s="128" t="n">
        <v>21.7300012207031</v>
      </c>
      <c r="I244" s="186"/>
      <c r="J244" s="180" t="n">
        <v>43770</v>
      </c>
      <c r="X244" s="144" t="n">
        <v>0.0656856230597085</v>
      </c>
    </row>
    <row r="245" customFormat="false" ht="12.75" hidden="false" customHeight="false" outlineLevel="0" collapsed="false">
      <c r="A245" s="194" t="n">
        <v>42917</v>
      </c>
      <c r="B245" s="128" t="n">
        <v>111.85</v>
      </c>
      <c r="C245" s="195" t="n">
        <v>116.85</v>
      </c>
      <c r="D245" s="128" t="n">
        <v>121.85</v>
      </c>
      <c r="E245" s="190"/>
      <c r="F245" s="128" t="n">
        <v>15.3649998474121</v>
      </c>
      <c r="G245" s="128" t="n">
        <v>17.8649998474121</v>
      </c>
      <c r="H245" s="128" t="n">
        <v>20.3649998474121</v>
      </c>
      <c r="I245" s="186"/>
      <c r="J245" s="180" t="n">
        <v>43800</v>
      </c>
      <c r="X245" s="144" t="n">
        <v>0.0656856230597085</v>
      </c>
    </row>
    <row r="246" customFormat="false" ht="12.75" hidden="false" customHeight="false" outlineLevel="0" collapsed="false">
      <c r="A246" s="194" t="n">
        <v>42948</v>
      </c>
      <c r="B246" s="128" t="n">
        <v>99.35</v>
      </c>
      <c r="C246" s="195" t="n">
        <v>104.35</v>
      </c>
      <c r="D246" s="128" t="n">
        <v>109.35</v>
      </c>
      <c r="E246" s="202"/>
      <c r="F246" s="128" t="n">
        <v>15.4149990844727</v>
      </c>
      <c r="G246" s="128" t="n">
        <v>17.9149990844727</v>
      </c>
      <c r="H246" s="128" t="n">
        <v>20.4149990844727</v>
      </c>
      <c r="I246" s="186"/>
      <c r="J246" s="180" t="n">
        <v>43831</v>
      </c>
      <c r="X246" s="144" t="n">
        <v>0.100893117019712</v>
      </c>
    </row>
    <row r="247" customFormat="false" ht="12.75" hidden="false" customHeight="false" outlineLevel="0" collapsed="false">
      <c r="A247" s="194" t="n">
        <v>42979</v>
      </c>
      <c r="B247" s="128" t="n">
        <v>34.3</v>
      </c>
      <c r="C247" s="195" t="n">
        <v>36.6</v>
      </c>
      <c r="D247" s="128" t="n">
        <v>38.9</v>
      </c>
      <c r="E247" s="202"/>
      <c r="F247" s="128" t="n">
        <v>16.7649990844727</v>
      </c>
      <c r="G247" s="128" t="n">
        <v>17.9149990844727</v>
      </c>
      <c r="H247" s="128" t="n">
        <v>19.0649990844727</v>
      </c>
      <c r="I247" s="186"/>
      <c r="J247" s="180" t="n">
        <v>43862</v>
      </c>
      <c r="X247" s="144" t="n">
        <v>0.100893117019712</v>
      </c>
    </row>
    <row r="248" customFormat="false" ht="12.75" hidden="false" customHeight="false" outlineLevel="0" collapsed="false">
      <c r="A248" s="194" t="n">
        <v>43009</v>
      </c>
      <c r="B248" s="128" t="n">
        <v>24.95</v>
      </c>
      <c r="C248" s="195" t="n">
        <v>27.1</v>
      </c>
      <c r="D248" s="128" t="n">
        <v>29.25</v>
      </c>
      <c r="E248" s="202"/>
      <c r="F248" s="128" t="n">
        <v>16.5399998474121</v>
      </c>
      <c r="G248" s="128" t="n">
        <v>17.6149998474121</v>
      </c>
      <c r="H248" s="128" t="n">
        <v>18.6899998474121</v>
      </c>
      <c r="I248" s="186"/>
      <c r="J248" s="180" t="n">
        <v>43891</v>
      </c>
      <c r="X248" s="144" t="n">
        <v>0.0840775975164269</v>
      </c>
    </row>
    <row r="249" customFormat="false" ht="12.75" hidden="false" customHeight="false" outlineLevel="0" collapsed="false">
      <c r="A249" s="194" t="n">
        <v>43040</v>
      </c>
      <c r="B249" s="128" t="n">
        <v>25.2</v>
      </c>
      <c r="C249" s="195" t="n">
        <v>27.35</v>
      </c>
      <c r="D249" s="128" t="n">
        <v>29.5</v>
      </c>
      <c r="E249" s="202"/>
      <c r="F249" s="128" t="n">
        <v>14.7899998474121</v>
      </c>
      <c r="G249" s="128" t="n">
        <v>15.8649998474121</v>
      </c>
      <c r="H249" s="128" t="n">
        <v>16.9399998474121</v>
      </c>
      <c r="I249" s="186"/>
      <c r="J249" s="180" t="n">
        <v>43922</v>
      </c>
      <c r="X249" s="144" t="n">
        <v>0.0798737176406056</v>
      </c>
    </row>
    <row r="250" customFormat="false" ht="12.75" hidden="false" customHeight="false" outlineLevel="0" collapsed="false">
      <c r="A250" s="194" t="n">
        <v>43070</v>
      </c>
      <c r="B250" s="128" t="n">
        <v>26.2</v>
      </c>
      <c r="C250" s="195" t="n">
        <v>28.35</v>
      </c>
      <c r="D250" s="128" t="n">
        <v>30.5</v>
      </c>
      <c r="E250" s="202"/>
      <c r="F250" s="128" t="n">
        <v>15.6400002288818</v>
      </c>
      <c r="G250" s="128" t="n">
        <v>16.7150002288818</v>
      </c>
      <c r="H250" s="128" t="n">
        <v>17.7900002288818</v>
      </c>
      <c r="I250" s="186"/>
      <c r="J250" s="180" t="n">
        <v>43952</v>
      </c>
      <c r="X250" s="144" t="n">
        <v>0.0882814773922483</v>
      </c>
    </row>
    <row r="251" customFormat="false" ht="12.75" hidden="false" customHeight="false" outlineLevel="0" collapsed="false">
      <c r="A251" s="194" t="n">
        <v>43101</v>
      </c>
      <c r="B251" s="128" t="n">
        <v>32.85</v>
      </c>
      <c r="C251" s="195" t="n">
        <v>35.05</v>
      </c>
      <c r="D251" s="128" t="n">
        <v>37.25</v>
      </c>
      <c r="E251" s="202"/>
      <c r="F251" s="128" t="n">
        <v>19.9149975585937</v>
      </c>
      <c r="G251" s="128" t="n">
        <v>21.0149975585938</v>
      </c>
      <c r="H251" s="128" t="n">
        <v>22.1149975585938</v>
      </c>
      <c r="I251" s="186"/>
      <c r="J251" s="180" t="n">
        <v>43983</v>
      </c>
      <c r="X251" s="144" t="n">
        <v>0.113504756647176</v>
      </c>
    </row>
    <row r="252" customFormat="false" ht="12.75" hidden="false" customHeight="false" outlineLevel="0" collapsed="false">
      <c r="A252" s="194" t="n">
        <v>43132</v>
      </c>
      <c r="B252" s="128" t="n">
        <v>32.85</v>
      </c>
      <c r="C252" s="195" t="n">
        <v>35.05</v>
      </c>
      <c r="D252" s="128" t="n">
        <v>37.25</v>
      </c>
      <c r="E252" s="202"/>
      <c r="F252" s="128" t="n">
        <v>20.064997177124</v>
      </c>
      <c r="G252" s="128" t="n">
        <v>21.164997177124</v>
      </c>
      <c r="H252" s="128" t="n">
        <v>22.264997177124</v>
      </c>
      <c r="I252" s="186"/>
      <c r="J252" s="180" t="n">
        <v>44013</v>
      </c>
      <c r="X252" s="144" t="n">
        <v>0.138728035902104</v>
      </c>
    </row>
    <row r="253" customFormat="false" ht="12.75" hidden="false" customHeight="false" outlineLevel="0" collapsed="false">
      <c r="A253" s="194" t="n">
        <v>43160</v>
      </c>
      <c r="B253" s="128" t="n">
        <v>26.075</v>
      </c>
      <c r="C253" s="195" t="n">
        <v>27.275</v>
      </c>
      <c r="D253" s="128" t="n">
        <v>28.475</v>
      </c>
      <c r="E253" s="202"/>
      <c r="F253" s="128" t="n">
        <v>17.8149990844727</v>
      </c>
      <c r="G253" s="128" t="n">
        <v>18.4149990844727</v>
      </c>
      <c r="H253" s="128" t="n">
        <v>19.0149990844727</v>
      </c>
      <c r="I253" s="186"/>
      <c r="J253" s="180" t="n">
        <v>44044</v>
      </c>
      <c r="X253" s="144" t="n">
        <v>0.138728035902104</v>
      </c>
    </row>
    <row r="254" customFormat="false" ht="12.75" hidden="false" customHeight="false" outlineLevel="0" collapsed="false">
      <c r="A254" s="194" t="n">
        <v>43191</v>
      </c>
      <c r="B254" s="128" t="n">
        <v>26.95</v>
      </c>
      <c r="C254" s="195" t="n">
        <v>28</v>
      </c>
      <c r="D254" s="128" t="n">
        <v>29.05</v>
      </c>
      <c r="E254" s="202"/>
      <c r="F254" s="128" t="n">
        <v>18.1399990844727</v>
      </c>
      <c r="G254" s="128" t="n">
        <v>18.6649990844727</v>
      </c>
      <c r="H254" s="128" t="n">
        <v>19.1899990844727</v>
      </c>
      <c r="I254" s="186"/>
      <c r="J254" s="180" t="n">
        <v>44075</v>
      </c>
      <c r="X254" s="144" t="n">
        <v>0.0891732094871195</v>
      </c>
    </row>
    <row r="255" customFormat="false" ht="12.75" hidden="false" customHeight="false" outlineLevel="0" collapsed="false">
      <c r="A255" s="194" t="n">
        <v>43221</v>
      </c>
      <c r="B255" s="128" t="n">
        <v>33.47</v>
      </c>
      <c r="C255" s="195" t="n">
        <v>35.95</v>
      </c>
      <c r="D255" s="128" t="n">
        <v>38.43</v>
      </c>
      <c r="E255" s="202"/>
      <c r="F255" s="128" t="n">
        <v>16.8749998474121</v>
      </c>
      <c r="G255" s="128" t="n">
        <v>18.1149998474121</v>
      </c>
      <c r="H255" s="128" t="n">
        <v>19.3549998474121</v>
      </c>
      <c r="I255" s="186"/>
      <c r="J255" s="180" t="n">
        <v>44105</v>
      </c>
      <c r="X255" s="144" t="n">
        <v>0.0656856230597085</v>
      </c>
    </row>
    <row r="256" customFormat="false" ht="12.75" hidden="false" customHeight="false" outlineLevel="0" collapsed="false">
      <c r="A256" s="194" t="n">
        <v>43252</v>
      </c>
      <c r="B256" s="128" t="n">
        <v>57.39</v>
      </c>
      <c r="C256" s="195" t="n">
        <v>64.5</v>
      </c>
      <c r="D256" s="128" t="n">
        <v>71.61</v>
      </c>
      <c r="E256" s="202"/>
      <c r="F256" s="128" t="n">
        <v>14.6200012207031</v>
      </c>
      <c r="G256" s="128" t="n">
        <v>18.1750012207031</v>
      </c>
      <c r="H256" s="128" t="n">
        <v>21.7300012207031</v>
      </c>
      <c r="I256" s="186"/>
      <c r="J256" s="180" t="n">
        <v>44136</v>
      </c>
      <c r="X256" s="144" t="n">
        <v>0.0656856230597085</v>
      </c>
    </row>
    <row r="257" customFormat="false" ht="12.75" hidden="false" customHeight="false" outlineLevel="0" collapsed="false">
      <c r="A257" s="194" t="n">
        <v>43282</v>
      </c>
      <c r="B257" s="128" t="n">
        <v>113.85</v>
      </c>
      <c r="C257" s="195" t="n">
        <v>118.85</v>
      </c>
      <c r="D257" s="128" t="n">
        <v>123.85</v>
      </c>
      <c r="E257" s="202"/>
      <c r="F257" s="128" t="n">
        <v>15.3649998474121</v>
      </c>
      <c r="G257" s="128" t="n">
        <v>17.8649998474121</v>
      </c>
      <c r="H257" s="128" t="n">
        <v>20.3649998474121</v>
      </c>
      <c r="I257" s="186"/>
      <c r="J257" s="180" t="n">
        <v>44166</v>
      </c>
      <c r="X257" s="144" t="n">
        <v>0.0656856230597085</v>
      </c>
    </row>
    <row r="258" customFormat="false" ht="12.75" hidden="false" customHeight="false" outlineLevel="0" collapsed="false">
      <c r="A258" s="194" t="n">
        <v>43313</v>
      </c>
      <c r="B258" s="128" t="n">
        <v>101.35</v>
      </c>
      <c r="C258" s="195" t="n">
        <v>106.35</v>
      </c>
      <c r="D258" s="128" t="n">
        <v>111.35</v>
      </c>
      <c r="E258" s="202"/>
      <c r="F258" s="128" t="n">
        <v>15.4149990844727</v>
      </c>
      <c r="G258" s="128" t="n">
        <v>17.9149990844727</v>
      </c>
      <c r="H258" s="128" t="n">
        <v>20.4149990844727</v>
      </c>
      <c r="I258" s="186"/>
      <c r="J258" s="180" t="n">
        <v>44197</v>
      </c>
      <c r="X258" s="144" t="n">
        <v>0.100893117019712</v>
      </c>
    </row>
    <row r="259" customFormat="false" ht="12.75" hidden="false" customHeight="false" outlineLevel="0" collapsed="false">
      <c r="A259" s="194" t="n">
        <v>43344</v>
      </c>
      <c r="B259" s="128" t="n">
        <v>34.55</v>
      </c>
      <c r="C259" s="195" t="n">
        <v>36.85</v>
      </c>
      <c r="D259" s="128" t="n">
        <v>39.15</v>
      </c>
      <c r="E259" s="202"/>
      <c r="F259" s="128" t="n">
        <v>16.7649990844727</v>
      </c>
      <c r="G259" s="128" t="n">
        <v>17.9149990844727</v>
      </c>
      <c r="H259" s="128" t="n">
        <v>19.0649990844727</v>
      </c>
      <c r="I259" s="186"/>
      <c r="J259" s="180" t="n">
        <v>44228</v>
      </c>
      <c r="X259" s="144" t="n">
        <v>0.100893117019712</v>
      </c>
    </row>
    <row r="260" customFormat="false" ht="12.75" hidden="false" customHeight="false" outlineLevel="0" collapsed="false">
      <c r="A260" s="194" t="n">
        <v>43374</v>
      </c>
      <c r="C260" s="195" t="n">
        <v>27.1</v>
      </c>
      <c r="X260" s="144"/>
    </row>
    <row r="261" customFormat="false" ht="12.75" hidden="false" customHeight="false" outlineLevel="0" collapsed="false">
      <c r="A261" s="194" t="n">
        <v>43405</v>
      </c>
      <c r="C261" s="195" t="n">
        <v>27.35</v>
      </c>
      <c r="X261" s="144"/>
    </row>
    <row r="262" customFormat="false" ht="12.75" hidden="false" customHeight="false" outlineLevel="0" collapsed="false">
      <c r="A262" s="194" t="n">
        <v>43435</v>
      </c>
      <c r="C262" s="195" t="n">
        <v>28.35</v>
      </c>
      <c r="X262" s="144"/>
    </row>
    <row r="263" customFormat="false" ht="12.75" hidden="false" customHeight="false" outlineLevel="0" collapsed="false">
      <c r="A263" s="194" t="n">
        <v>43466</v>
      </c>
      <c r="C263" s="195" t="n">
        <v>35.05</v>
      </c>
      <c r="X263" s="144"/>
    </row>
    <row r="264" customFormat="false" ht="12.75" hidden="false" customHeight="false" outlineLevel="0" collapsed="false">
      <c r="A264" s="194" t="n">
        <v>43497</v>
      </c>
      <c r="C264" s="195" t="n">
        <v>35.05</v>
      </c>
      <c r="X264" s="144"/>
    </row>
    <row r="265" customFormat="false" ht="12.75" hidden="false" customHeight="false" outlineLevel="0" collapsed="false">
      <c r="A265" s="194" t="n">
        <v>43525</v>
      </c>
      <c r="C265" s="195" t="n">
        <v>27.275</v>
      </c>
      <c r="X265" s="144"/>
    </row>
    <row r="266" customFormat="false" ht="12.75" hidden="false" customHeight="false" outlineLevel="0" collapsed="false">
      <c r="A266" s="194" t="n">
        <v>43556</v>
      </c>
      <c r="C266" s="195" t="n">
        <v>28</v>
      </c>
      <c r="X266" s="144"/>
    </row>
    <row r="267" customFormat="false" ht="12.75" hidden="false" customHeight="false" outlineLevel="0" collapsed="false">
      <c r="A267" s="194" t="n">
        <v>43586</v>
      </c>
      <c r="C267" s="195" t="n">
        <v>35.95</v>
      </c>
    </row>
    <row r="268" customFormat="false" ht="12.75" hidden="false" customHeight="false" outlineLevel="0" collapsed="false">
      <c r="A268" s="194" t="n">
        <v>43617</v>
      </c>
      <c r="C268" s="195" t="n">
        <v>64.5</v>
      </c>
    </row>
    <row r="269" customFormat="false" ht="12.75" hidden="false" customHeight="false" outlineLevel="0" collapsed="false">
      <c r="A269" s="194" t="n">
        <v>43647</v>
      </c>
      <c r="C269" s="195" t="n">
        <v>118.85</v>
      </c>
    </row>
    <row r="270" customFormat="false" ht="12.75" hidden="false" customHeight="false" outlineLevel="0" collapsed="false">
      <c r="A270" s="194" t="n">
        <v>43678</v>
      </c>
      <c r="C270" s="195" t="n">
        <v>106.35</v>
      </c>
    </row>
    <row r="271" customFormat="false" ht="12.75" hidden="false" customHeight="false" outlineLevel="0" collapsed="false">
      <c r="A271" s="194" t="n">
        <v>43709</v>
      </c>
      <c r="C271" s="195" t="n">
        <v>36.85</v>
      </c>
    </row>
    <row r="272" customFormat="false" ht="12.75" hidden="false" customHeight="false" outlineLevel="0" collapsed="false">
      <c r="A272" s="194" t="n">
        <v>43739</v>
      </c>
      <c r="C272" s="195" t="n">
        <v>27.1</v>
      </c>
    </row>
    <row r="273" customFormat="false" ht="12.75" hidden="false" customHeight="false" outlineLevel="0" collapsed="false">
      <c r="A273" s="194" t="n">
        <v>43770</v>
      </c>
      <c r="C273" s="195" t="n">
        <v>27.35</v>
      </c>
    </row>
    <row r="274" customFormat="false" ht="12.75" hidden="false" customHeight="false" outlineLevel="0" collapsed="false">
      <c r="A274" s="194" t="n">
        <v>43800</v>
      </c>
      <c r="C274" s="195" t="n">
        <v>28.35</v>
      </c>
    </row>
    <row r="275" customFormat="false" ht="12.75" hidden="false" customHeight="false" outlineLevel="0" collapsed="false">
      <c r="A275" s="194" t="n">
        <v>43831</v>
      </c>
      <c r="C275" s="195" t="n">
        <v>35.05</v>
      </c>
    </row>
    <row r="276" customFormat="false" ht="12.75" hidden="false" customHeight="false" outlineLevel="0" collapsed="false">
      <c r="A276" s="194" t="n">
        <v>43862</v>
      </c>
      <c r="C276" s="195" t="n">
        <v>35.05</v>
      </c>
    </row>
    <row r="277" customFormat="false" ht="12.75" hidden="false" customHeight="false" outlineLevel="0" collapsed="false">
      <c r="A277" s="194" t="n">
        <v>43891</v>
      </c>
      <c r="C277" s="195" t="n">
        <v>27.275</v>
      </c>
    </row>
    <row r="278" customFormat="false" ht="12.75" hidden="false" customHeight="false" outlineLevel="0" collapsed="false">
      <c r="A278" s="194" t="n">
        <v>43922</v>
      </c>
      <c r="C278" s="195" t="n">
        <v>28</v>
      </c>
    </row>
    <row r="279" customFormat="false" ht="12.75" hidden="false" customHeight="false" outlineLevel="0" collapsed="false">
      <c r="A279" s="194" t="n">
        <v>43952</v>
      </c>
      <c r="C279" s="195" t="n">
        <v>35.95</v>
      </c>
    </row>
    <row r="280" customFormat="false" ht="12.75" hidden="false" customHeight="false" outlineLevel="0" collapsed="false">
      <c r="A280" s="194" t="n">
        <v>43983</v>
      </c>
      <c r="C280" s="195" t="n">
        <v>64.5</v>
      </c>
    </row>
    <row r="281" customFormat="false" ht="12.75" hidden="false" customHeight="false" outlineLevel="0" collapsed="false">
      <c r="A281" s="194" t="n">
        <v>44013</v>
      </c>
      <c r="C281" s="195" t="n">
        <v>118.85</v>
      </c>
    </row>
    <row r="282" customFormat="false" ht="12.75" hidden="false" customHeight="false" outlineLevel="0" collapsed="false">
      <c r="A282" s="194" t="n">
        <v>44044</v>
      </c>
      <c r="C282" s="195" t="n">
        <v>106.35</v>
      </c>
    </row>
    <row r="283" customFormat="false" ht="12.75" hidden="false" customHeight="false" outlineLevel="0" collapsed="false">
      <c r="A283" s="194" t="n">
        <v>44075</v>
      </c>
      <c r="C283" s="195" t="n">
        <v>36.85</v>
      </c>
    </row>
    <row r="284" customFormat="false" ht="12.75" hidden="false" customHeight="false" outlineLevel="0" collapsed="false">
      <c r="A284" s="194" t="n">
        <v>44105</v>
      </c>
      <c r="C284" s="195" t="n">
        <v>27.1</v>
      </c>
    </row>
    <row r="285" customFormat="false" ht="12.75" hidden="false" customHeight="false" outlineLevel="0" collapsed="false">
      <c r="A285" s="194" t="n">
        <v>44136</v>
      </c>
      <c r="C285" s="195" t="n">
        <v>27.35</v>
      </c>
    </row>
    <row r="286" customFormat="false" ht="12.75" hidden="false" customHeight="false" outlineLevel="0" collapsed="false">
      <c r="A286" s="194" t="n">
        <v>44166</v>
      </c>
      <c r="C286" s="195" t="n">
        <v>28.35</v>
      </c>
    </row>
    <row r="287" customFormat="false" ht="12.75" hidden="false" customHeight="false" outlineLevel="0" collapsed="false">
      <c r="A287" s="194" t="n">
        <v>44197</v>
      </c>
      <c r="C287" s="195" t="n">
        <v>35.05</v>
      </c>
    </row>
    <row r="288" customFormat="false" ht="12.75" hidden="false" customHeight="false" outlineLevel="0" collapsed="false">
      <c r="A288" s="194" t="n">
        <v>44228</v>
      </c>
      <c r="C288" s="195" t="n">
        <v>35.05</v>
      </c>
    </row>
    <row r="289" customFormat="false" ht="12.75" hidden="false" customHeight="false" outlineLevel="0" collapsed="false">
      <c r="A289" s="194" t="n">
        <v>44256</v>
      </c>
      <c r="C289" s="195" t="n">
        <v>27.275</v>
      </c>
    </row>
    <row r="290" customFormat="false" ht="12.75" hidden="false" customHeight="false" outlineLevel="0" collapsed="false">
      <c r="A290" s="194" t="n">
        <v>44287</v>
      </c>
      <c r="C290" s="195" t="n">
        <v>28</v>
      </c>
    </row>
    <row r="291" customFormat="false" ht="12.75" hidden="false" customHeight="false" outlineLevel="0" collapsed="false">
      <c r="C291" s="195"/>
    </row>
    <row r="292" customFormat="false" ht="12.75" hidden="false" customHeight="false" outlineLevel="0" collapsed="false">
      <c r="C292" s="195"/>
    </row>
    <row r="293" customFormat="false" ht="12.75" hidden="false" customHeight="false" outlineLevel="0" collapsed="false">
      <c r="C293" s="195"/>
    </row>
    <row r="294" customFormat="false" ht="12.75" hidden="false" customHeight="false" outlineLevel="0" collapsed="false">
      <c r="C294" s="195"/>
    </row>
    <row r="295" customFormat="false" ht="12.75" hidden="false" customHeight="false" outlineLevel="0" collapsed="false">
      <c r="C295" s="195"/>
    </row>
  </sheetData>
  <mergeCells count="1">
    <mergeCell ref="AP6:BC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2000-01-10T16:29:16Z</dcterms:created>
  <dc:creator>ahuang2</dc:creator>
  <dc:description/>
  <dc:language>en-US</dc:language>
  <cp:lastModifiedBy>ychaxel</cp:lastModifiedBy>
  <cp:lastPrinted>2000-03-07T11:58:52Z</cp:lastPrinted>
  <cp:revision>0</cp:revision>
  <dc:subject/>
  <dc:title/>
</cp:coreProperties>
</file>