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t-ENA Recon" sheetId="1" state="visible" r:id="rId3"/>
    <sheet name="Sheet1" sheetId="2" state="visible" r:id="rId4"/>
  </sheets>
  <definedNames>
    <definedName function="false" hidden="false" localSheetId="0" name="_xlnm.Print_Area" vbProcedure="false">'Plant-ENA Recon'!$A$1:$S$61</definedName>
    <definedName function="false" hidden="false" localSheetId="1" name="_xlnm.Print_Area" vbProcedure="false">Sheet1!$A$1:$G$37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<sst xmlns="http://schemas.openxmlformats.org/spreadsheetml/2006/main" count="110" uniqueCount="85">
  <si>
    <t xml:space="preserve">Ponderosa Pine Energy Partners, Ltd.</t>
  </si>
  <si>
    <t xml:space="preserve">Amounts Due PPEP</t>
  </si>
  <si>
    <t xml:space="preserve">Gas Cost Reconciliation</t>
  </si>
  <si>
    <t xml:space="preserve">Estimated Amounts Paid to ENA by PPEP (a)</t>
  </si>
  <si>
    <t xml:space="preserve">Actual Amounts Owed Vendors</t>
  </si>
  <si>
    <t xml:space="preserve">Gas Month</t>
  </si>
  <si>
    <t xml:space="preserve">Commodity (Plant Use)</t>
  </si>
  <si>
    <t xml:space="preserve">Commodity (Resale)</t>
  </si>
  <si>
    <t xml:space="preserve">Transport [NOTE (b)]</t>
  </si>
  <si>
    <t xml:space="preserve">Agency Fees</t>
  </si>
  <si>
    <t xml:space="preserve">Reconciling Adjustment</t>
  </si>
  <si>
    <t xml:space="preserve">Total Paid ENA</t>
  </si>
  <si>
    <t xml:space="preserve">Apache (Supply)</t>
  </si>
  <si>
    <t xml:space="preserve">Williams (Supply)</t>
  </si>
  <si>
    <t xml:space="preserve">Spot Purchases (Supply)</t>
  </si>
  <si>
    <t xml:space="preserve">Lone Star (Transport)</t>
  </si>
  <si>
    <t xml:space="preserve">Lone Star (Adjustment)</t>
  </si>
  <si>
    <t xml:space="preserve">Resale</t>
  </si>
  <si>
    <t xml:space="preserve">Prior Year Adjustments</t>
  </si>
  <si>
    <t xml:space="preserve">Other Adjustments</t>
  </si>
  <si>
    <t xml:space="preserve">Actual Invoices</t>
  </si>
  <si>
    <t xml:space="preserve">Column</t>
  </si>
  <si>
    <t xml:space="preserve">(A)</t>
  </si>
  <si>
    <t xml:space="preserve">(B)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</si>
  <si>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</si>
  <si>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</si>
  <si>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</si>
  <si>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</si>
  <si>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</si>
  <si>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(H)</t>
  </si>
  <si>
    <t xml:space="preserve">(I)</t>
  </si>
  <si>
    <t xml:space="preserve">(J)</t>
  </si>
  <si>
    <t xml:space="preserve">(K)</t>
  </si>
  <si>
    <t xml:space="preserve">(L)</t>
  </si>
  <si>
    <t xml:space="preserve">(M)</t>
  </si>
  <si>
    <t xml:space="preserve">(N)</t>
  </si>
  <si>
    <t xml:space="preserve">(O)</t>
  </si>
  <si>
    <t xml:space="preserve">(P) </t>
  </si>
  <si>
    <t xml:space="preserve">(Q)</t>
  </si>
  <si>
    <t xml:space="preserve">=</t>
  </si>
  <si>
    <t xml:space="preserve">(A+B+C+D+E)</t>
  </si>
  <si>
    <t xml:space="preserve">(G+H+I+J+K+</t>
  </si>
  <si>
    <t xml:space="preserve">(P) - (A+B+C+D)</t>
  </si>
  <si>
    <t xml:space="preserve">L+M+N+O)</t>
  </si>
  <si>
    <t xml:space="preserve">(a)</t>
  </si>
  <si>
    <t xml:space="preserve">Amounts paid each month are for the prior month's activity - invoices are settled on 25th of succeeding month (i.e. Jan-02 amounts are for Dec-01 activity)</t>
  </si>
  <si>
    <t xml:space="preserve">(b)</t>
  </si>
  <si>
    <t xml:space="preserve">Transportation invoices are paid on a lag.  Accordingly, Lone Star invoices were not originally part of the estimated costs paid to ENA each month for gas service but were included in monthly true-up amounts paid.  ENA changed its billing practice with the April invoice and charged the plant an estimated transportation cost each month with a true-up the following month for the actual expenses.  Coinciding with this change, ENA had a personnel change.  Payments for the Apr-01 through Sep-01 gas months were not made to Lone Star despite the fact that estimated payments were made by PPEP each month to ENA for Lone Star transportation charges.  Below is a reconciliation of 2001 Lone Star activity:</t>
  </si>
  <si>
    <t xml:space="preserve">Contract 1671</t>
  </si>
  <si>
    <t xml:space="preserve">Contract 1856</t>
  </si>
  <si>
    <t xml:space="preserve">Per Above</t>
  </si>
  <si>
    <t xml:space="preserve">Per Left</t>
  </si>
  <si>
    <t xml:space="preserve">Month</t>
  </si>
  <si>
    <t xml:space="preserve">Invoice Amount Due</t>
  </si>
  <si>
    <t xml:space="preserve">Payment Amount</t>
  </si>
  <si>
    <t xml:space="preserve">Amount Owed LS</t>
  </si>
  <si>
    <t xml:space="preserve">Total Amount Owed LS</t>
  </si>
  <si>
    <t xml:space="preserve"># 1671 Invoice Amount Due</t>
  </si>
  <si>
    <t xml:space="preserve">#1856 Invoice Amount Due</t>
  </si>
  <si>
    <t xml:space="preserve">Difference</t>
  </si>
  <si>
    <t xml:space="preserve">(R)</t>
  </si>
  <si>
    <t xml:space="preserve">(S)</t>
  </si>
  <si>
    <t xml:space="preserve">(T)</t>
  </si>
  <si>
    <t xml:space="preserve">(U)</t>
  </si>
  <si>
    <t xml:space="preserve">(V)</t>
  </si>
  <si>
    <t xml:space="preserve">(W)</t>
  </si>
  <si>
    <t xml:space="preserve">(X)</t>
  </si>
  <si>
    <t xml:space="preserve">(Y)</t>
  </si>
  <si>
    <t xml:space="preserve">(Z)</t>
  </si>
  <si>
    <t xml:space="preserve">(AA)</t>
  </si>
  <si>
    <t xml:space="preserve">(AB)</t>
  </si>
  <si>
    <t xml:space="preserve">(AC)</t>
  </si>
  <si>
    <t xml:space="preserve">(AD)</t>
  </si>
  <si>
    <t xml:space="preserve">(AE)</t>
  </si>
  <si>
    <t xml:space="preserve">(R+S)</t>
  </si>
  <si>
    <t xml:space="preserve">(U+V)</t>
  </si>
  <si>
    <t xml:space="preserve">(T+W)</t>
  </si>
  <si>
    <t xml:space="preserve">(J+K)</t>
  </si>
  <si>
    <t xml:space="preserve">(AB+AC)</t>
  </si>
  <si>
    <t xml:space="preserve">(AB-AD)</t>
  </si>
  <si>
    <t xml:space="preserve">SUMMARY OF AMOUNTS DUE PPEP</t>
  </si>
  <si>
    <t xml:space="preserve">Lone Star Invoices Outstanding for Apr-01 through Sep-01 (Estimated Amounts Paid by PPEP)</t>
  </si>
  <si>
    <t xml:space="preserve">Estimated Oct-01 Lone Star Invoice Paid to Enron in Nov-01 (Paid Again by PPEP in Dec-01)</t>
  </si>
  <si>
    <t xml:space="preserve">Gas Sales made by ENA Desk in November (Revenue Not Remitted to PPEP)</t>
  </si>
  <si>
    <t xml:space="preserve">Total receivable balance between Enron and plant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</si>
</sst>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mm\-yy"/>
    <numFmt numFmtId="167" formatCode="\$#,##0.00_);[RED]&quot;($&quot;#,##0.00\)"/>
    <numFmt numFmtId="168" formatCode="_(* #,##0.00_);_(* \(#,##0.00\);_(* \-??_);_(@_)"/>
    <numFmt numFmtId="169" formatCode="\$#,##0.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 val="true"/>
      <u val="single"/>
      <sz val="10"/>
      <color rgb="FFFF0000"/>
      <name val="Arial"/>
      <family val="2"/>
    </font>
    <font>
      <u val="single"/>
      <sz val="10"/>
      <color rgb="FFFF0000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000080"/>
        <bgColor rgb="FF00008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4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6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2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0" fillId="2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9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0" fillId="2" borderId="0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6" fillId="2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1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7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55</xdr:row>
      <xdr:rowOff>0</xdr:rowOff>
    </xdr:from>
    <xdr:to>
      <xdr:col>14</xdr:col>
      <xdr:colOff>720</xdr:colOff>
      <xdr:row>61</xdr:row>
      <xdr:rowOff>75960</xdr:rowOff>
    </xdr:to>
    <xdr:sp>
      <xdr:nvSpPr>
        <xdr:cNvPr id="0" name="Rectangle 5"/>
        <xdr:cNvSpPr/>
      </xdr:nvSpPr>
      <xdr:spPr>
        <a:xfrm>
          <a:off x="5955840" y="9667800"/>
          <a:ext cx="6761520" cy="10191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3.99"/>
    <col collapsed="false" customWidth="true" hidden="false" outlineLevel="0" max="2" min="2" style="1" width="1.99"/>
    <col collapsed="false" customWidth="true" hidden="false" outlineLevel="0" max="19" min="3" style="1" width="13.7"/>
    <col collapsed="false" customWidth="true" hidden="false" outlineLevel="0" max="20" min="20" style="1" width="11.99"/>
    <col collapsed="false" customWidth="true" hidden="false" outlineLevel="0" max="21" min="21" style="1" width="12.7"/>
    <col collapsed="false" customWidth="true" hidden="false" outlineLevel="0" max="22" min="22" style="1" width="13.14"/>
    <col collapsed="false" customWidth="false" hidden="false" outlineLevel="0" max="257" min="23" style="1" width="9.14"/>
  </cols>
  <sheetData>
    <row r="1" customFormat="false" ht="18" hidden="false" customHeight="false" outlineLevel="0" collapsed="false">
      <c r="A1" s="2" t="s">
        <v>0</v>
      </c>
      <c r="B1" s="2"/>
      <c r="R1" s="3" t="s">
        <v>1</v>
      </c>
      <c r="S1" s="3"/>
    </row>
    <row r="2" customFormat="false" ht="18" hidden="false" customHeight="false" outlineLevel="0" collapsed="false">
      <c r="A2" s="2" t="s">
        <v>2</v>
      </c>
      <c r="B2" s="2"/>
    </row>
    <row r="3" customFormat="false" ht="3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5" customFormat="false" ht="12.75" hidden="false" customHeight="false" outlineLevel="0" collapsed="false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customFormat="false" ht="12.75" hidden="false" customHeight="false" outlineLevel="0" collapsed="false">
      <c r="C6" s="7" t="s">
        <v>3</v>
      </c>
      <c r="D6" s="7"/>
      <c r="E6" s="7"/>
      <c r="F6" s="7"/>
      <c r="G6" s="7"/>
      <c r="H6" s="7"/>
      <c r="I6" s="8" t="s">
        <v>4</v>
      </c>
      <c r="J6" s="8"/>
      <c r="K6" s="8"/>
      <c r="L6" s="8"/>
      <c r="M6" s="8"/>
      <c r="N6" s="8"/>
      <c r="O6" s="8"/>
      <c r="P6" s="8"/>
      <c r="Q6" s="8"/>
      <c r="R6" s="8"/>
      <c r="S6" s="6"/>
    </row>
    <row r="7" customFormat="false" ht="38.25" hidden="false" customHeight="false" outlineLevel="0" collapsed="false">
      <c r="A7" s="9" t="s">
        <v>5</v>
      </c>
      <c r="B7" s="10"/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11" t="s">
        <v>17</v>
      </c>
      <c r="O7" s="11" t="s">
        <v>9</v>
      </c>
      <c r="P7" s="11" t="s">
        <v>18</v>
      </c>
      <c r="Q7" s="11" t="s">
        <v>19</v>
      </c>
      <c r="R7" s="11" t="s">
        <v>20</v>
      </c>
      <c r="S7" s="11" t="s">
        <v>10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</row>
    <row r="8" customFormat="false" ht="11.25" hidden="false" customHeight="false" outlineLevel="0" collapsed="false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1.25" hidden="false" customHeight="false" outlineLevel="0" collapsed="false">
      <c r="A9" s="13" t="s">
        <v>21</v>
      </c>
      <c r="B9" s="13"/>
      <c r="C9" s="14" t="s">
        <v>22</v>
      </c>
      <c r="D9" s="14" t="s">
        <v>23</v>
      </c>
      <c r="E9" s="14" t="s">
        <v>24</v>
      </c>
      <c r="F9" s="14" t="s">
        <v>25</v>
      </c>
      <c r="G9" s="14" t="s">
        <v>26</v>
      </c>
      <c r="H9" s="14" t="s">
        <v>27</v>
      </c>
      <c r="I9" s="14" t="s">
        <v>28</v>
      </c>
      <c r="J9" s="14" t="s">
        <v>29</v>
      </c>
      <c r="K9" s="14" t="s">
        <v>30</v>
      </c>
      <c r="L9" s="14" t="s">
        <v>31</v>
      </c>
      <c r="M9" s="14" t="s">
        <v>32</v>
      </c>
      <c r="N9" s="14" t="s">
        <v>33</v>
      </c>
      <c r="O9" s="14" t="s">
        <v>34</v>
      </c>
      <c r="P9" s="14" t="s">
        <v>35</v>
      </c>
      <c r="Q9" s="14" t="s">
        <v>36</v>
      </c>
      <c r="R9" s="14" t="s">
        <v>37</v>
      </c>
      <c r="S9" s="14" t="s">
        <v>38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</row>
    <row r="10" customFormat="false" ht="11.25" hidden="false" customHeight="false" outlineLevel="0" collapsed="false">
      <c r="A10" s="13"/>
      <c r="B10" s="13"/>
      <c r="C10" s="14"/>
      <c r="D10" s="14"/>
      <c r="E10" s="14"/>
      <c r="F10" s="14"/>
      <c r="G10" s="14" t="s">
        <v>39</v>
      </c>
      <c r="H10" s="14" t="s">
        <v>39</v>
      </c>
      <c r="I10" s="14"/>
      <c r="J10" s="14"/>
      <c r="K10" s="14"/>
      <c r="L10" s="14"/>
      <c r="M10" s="14"/>
      <c r="N10" s="14"/>
      <c r="O10" s="14"/>
      <c r="P10" s="14"/>
      <c r="Q10" s="14"/>
      <c r="R10" s="14" t="s">
        <v>39</v>
      </c>
      <c r="S10" s="14" t="s">
        <v>39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</row>
    <row r="11" customFormat="false" ht="11.25" hidden="false" customHeight="false" outlineLevel="0" collapsed="false">
      <c r="A11" s="13"/>
      <c r="B11" s="13"/>
      <c r="C11" s="14"/>
      <c r="D11" s="14"/>
      <c r="E11" s="14"/>
      <c r="F11" s="14"/>
      <c r="G11" s="14" t="s">
        <v>38</v>
      </c>
      <c r="H11" s="14" t="s">
        <v>40</v>
      </c>
      <c r="I11" s="14"/>
      <c r="J11" s="14"/>
      <c r="K11" s="14"/>
      <c r="L11" s="14"/>
      <c r="M11" s="14"/>
      <c r="N11" s="14"/>
      <c r="O11" s="14"/>
      <c r="P11" s="14"/>
      <c r="Q11" s="14"/>
      <c r="R11" s="14" t="s">
        <v>41</v>
      </c>
      <c r="S11" s="14" t="s">
        <v>42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</row>
    <row r="12" customFormat="false" ht="11.25" hidden="false" customHeight="false" outlineLevel="0" collapsed="false">
      <c r="A12" s="13"/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 t="s">
        <v>43</v>
      </c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1.25" hidden="false" customHeight="false" outlineLevel="0" collapsed="false">
      <c r="A13" s="13"/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</row>
    <row r="14" customFormat="false" ht="12.75" hidden="false" customHeight="false" outlineLevel="0" collapsed="false">
      <c r="A14" s="15" t="n">
        <v>36892</v>
      </c>
      <c r="C14" s="16" t="n">
        <v>3115183.92</v>
      </c>
      <c r="D14" s="17"/>
      <c r="E14" s="17"/>
      <c r="F14" s="16" t="n">
        <v>55800</v>
      </c>
      <c r="G14" s="16"/>
      <c r="H14" s="1" t="n">
        <f aca="false">SUM(C14:G14)</f>
        <v>3170983.92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6" t="n">
        <v>555889.53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</row>
    <row r="15" customFormat="false" ht="12.75" hidden="false" customHeight="false" outlineLevel="0" collapsed="false">
      <c r="A15" s="15" t="n">
        <v>36923</v>
      </c>
      <c r="C15" s="16" t="n">
        <v>3687860.64</v>
      </c>
      <c r="D15" s="16"/>
      <c r="E15" s="16"/>
      <c r="F15" s="16" t="n">
        <v>55800</v>
      </c>
      <c r="G15" s="18" t="n">
        <f aca="false">S14</f>
        <v>555889.53</v>
      </c>
      <c r="H15" s="1" t="n">
        <f aca="false">SUM(C15:G15)</f>
        <v>4299550.17</v>
      </c>
      <c r="I15" s="16" t="n">
        <v>1488620</v>
      </c>
      <c r="J15" s="16" t="n">
        <v>2208877.21</v>
      </c>
      <c r="K15" s="16"/>
      <c r="L15" s="16" t="n">
        <v>132633.97</v>
      </c>
      <c r="M15" s="16"/>
      <c r="N15" s="16"/>
      <c r="O15" s="16" t="n">
        <v>57180.39</v>
      </c>
      <c r="P15" s="16"/>
      <c r="Q15" s="16" t="n">
        <v>0</v>
      </c>
      <c r="R15" s="1" t="n">
        <f aca="false">SUM(I15:Q15)</f>
        <v>3887311.57</v>
      </c>
      <c r="S15" s="1" t="n">
        <f aca="false">R15-SUM(C15:F15)</f>
        <v>143650.93</v>
      </c>
      <c r="T15" s="19"/>
    </row>
    <row r="16" customFormat="false" ht="12.75" hidden="false" customHeight="false" outlineLevel="0" collapsed="false">
      <c r="A16" s="15" t="n">
        <v>36951</v>
      </c>
      <c r="C16" s="16" t="n">
        <f aca="false">3435373.28</f>
        <v>3435373.28</v>
      </c>
      <c r="D16" s="16" t="n">
        <f aca="false">-1143484.53</f>
        <v>-1143484.53</v>
      </c>
      <c r="E16" s="16"/>
      <c r="F16" s="16" t="n">
        <v>50400</v>
      </c>
      <c r="G16" s="18" t="n">
        <f aca="false">S15</f>
        <v>143650.93</v>
      </c>
      <c r="H16" s="1" t="n">
        <f aca="false">SUM(C16:G16)</f>
        <v>2485939.68</v>
      </c>
      <c r="I16" s="16" t="n">
        <v>1344560</v>
      </c>
      <c r="J16" s="16" t="n">
        <v>2011450</v>
      </c>
      <c r="K16" s="16"/>
      <c r="L16" s="16" t="n">
        <v>82294.95</v>
      </c>
      <c r="M16" s="16"/>
      <c r="N16" s="16"/>
      <c r="O16" s="16" t="n">
        <v>50475.44</v>
      </c>
      <c r="P16" s="16"/>
      <c r="Q16" s="16" t="n">
        <v>21</v>
      </c>
      <c r="R16" s="1" t="n">
        <f aca="false">SUM(I16:Q16)</f>
        <v>3488801.39</v>
      </c>
      <c r="S16" s="1" t="n">
        <f aca="false">R16-SUM(C16:F16)</f>
        <v>1146512.64</v>
      </c>
      <c r="T16" s="19"/>
    </row>
    <row r="17" customFormat="false" ht="12.75" hidden="false" customHeight="false" outlineLevel="0" collapsed="false">
      <c r="A17" s="15" t="n">
        <v>36982</v>
      </c>
      <c r="C17" s="16" t="n">
        <f aca="false">3806491.02</f>
        <v>3806491.02</v>
      </c>
      <c r="D17" s="16" t="n">
        <v>-1152796.02</v>
      </c>
      <c r="E17" s="16"/>
      <c r="F17" s="16" t="n">
        <v>55800</v>
      </c>
      <c r="G17" s="18" t="n">
        <f aca="false">S16</f>
        <v>1146512.64</v>
      </c>
      <c r="H17" s="1" t="n">
        <f aca="false">SUM(C17:G17)</f>
        <v>3856007.64</v>
      </c>
      <c r="I17" s="16" t="n">
        <v>1488620</v>
      </c>
      <c r="J17" s="16" t="n">
        <v>2190714.19</v>
      </c>
      <c r="K17" s="16"/>
      <c r="L17" s="16" t="n">
        <v>80637.9</v>
      </c>
      <c r="M17" s="16"/>
      <c r="N17" s="16" t="n">
        <v>-1152796.02</v>
      </c>
      <c r="O17" s="16" t="n">
        <v>44373.5</v>
      </c>
      <c r="P17" s="16"/>
      <c r="Q17" s="16" t="n">
        <v>0</v>
      </c>
      <c r="R17" s="1" t="n">
        <f aca="false">SUM(I17:Q17)</f>
        <v>2651549.57</v>
      </c>
      <c r="S17" s="1" t="n">
        <f aca="false">R17-SUM(C17:F17)</f>
        <v>-57945.4300000002</v>
      </c>
      <c r="T17" s="19"/>
    </row>
    <row r="18" customFormat="false" ht="12.75" hidden="false" customHeight="false" outlineLevel="0" collapsed="false">
      <c r="A18" s="15" t="n">
        <v>37021</v>
      </c>
      <c r="C18" s="16" t="n">
        <f aca="false">1440600+2094227.18</f>
        <v>3534827.18</v>
      </c>
      <c r="D18" s="16" t="n">
        <f aca="false">-780518.53</f>
        <v>-780518.53</v>
      </c>
      <c r="E18" s="16" t="n">
        <v>108223.3</v>
      </c>
      <c r="F18" s="16" t="n">
        <v>54000</v>
      </c>
      <c r="G18" s="18" t="n">
        <f aca="false">S17</f>
        <v>-57945.4300000002</v>
      </c>
      <c r="H18" s="1" t="n">
        <f aca="false">SUM(C18:G18)</f>
        <v>2858586.52</v>
      </c>
      <c r="I18" s="16" t="n">
        <v>1440600</v>
      </c>
      <c r="J18" s="16" t="n">
        <v>2085419.78</v>
      </c>
      <c r="K18" s="16"/>
      <c r="L18" s="16" t="n">
        <v>108223.3</v>
      </c>
      <c r="M18" s="16" t="n">
        <v>-7442.22</v>
      </c>
      <c r="N18" s="16" t="n">
        <v>-780518.53</v>
      </c>
      <c r="O18" s="16" t="n">
        <v>54000</v>
      </c>
      <c r="P18" s="16"/>
      <c r="Q18" s="16" t="n">
        <v>8807.39999999944</v>
      </c>
      <c r="R18" s="1" t="n">
        <f aca="false">SUM(I18:Q18)</f>
        <v>2909089.73</v>
      </c>
      <c r="S18" s="1" t="n">
        <f aca="false">R18-SUM(C18:F18)</f>
        <v>-7442.22000000021</v>
      </c>
      <c r="T18" s="19"/>
    </row>
    <row r="19" customFormat="false" ht="12.75" hidden="false" customHeight="false" outlineLevel="0" collapsed="false">
      <c r="A19" s="15" t="n">
        <v>37043</v>
      </c>
      <c r="C19" s="16" t="n">
        <f aca="false">1488620+2097548.35</f>
        <v>3586168.35</v>
      </c>
      <c r="D19" s="16" t="n">
        <v>-1641482.42</v>
      </c>
      <c r="E19" s="16" t="n">
        <v>81661.24</v>
      </c>
      <c r="F19" s="16" t="n">
        <f aca="false">54272.45</f>
        <v>54272.45</v>
      </c>
      <c r="G19" s="18" t="n">
        <f aca="false">S18</f>
        <v>-7442.22000000021</v>
      </c>
      <c r="H19" s="1" t="n">
        <f aca="false">SUM(C19:G19)</f>
        <v>2073177.4</v>
      </c>
      <c r="I19" s="16" t="n">
        <v>1488620</v>
      </c>
      <c r="J19" s="16" t="n">
        <v>2097548.35</v>
      </c>
      <c r="K19" s="16"/>
      <c r="L19" s="16" t="n">
        <v>81661.24</v>
      </c>
      <c r="M19" s="16" t="n">
        <v>-3228.43</v>
      </c>
      <c r="N19" s="16" t="n">
        <v>-1750832.42</v>
      </c>
      <c r="O19" s="16" t="n">
        <v>53945.99</v>
      </c>
      <c r="P19" s="16"/>
      <c r="Q19" s="16" t="n">
        <v>16930.4199999999</v>
      </c>
      <c r="R19" s="1" t="n">
        <f aca="false">SUM(I19:Q19)</f>
        <v>1984645.15</v>
      </c>
      <c r="S19" s="1" t="n">
        <f aca="false">R19-SUM(C19:F19)</f>
        <v>-95974.47</v>
      </c>
      <c r="T19" s="19"/>
    </row>
    <row r="20" customFormat="false" ht="12.75" hidden="false" customHeight="false" outlineLevel="0" collapsed="false">
      <c r="A20" s="15" t="n">
        <v>37073</v>
      </c>
      <c r="C20" s="16" t="n">
        <f aca="false">1440600+2155125+523555</f>
        <v>4119280</v>
      </c>
      <c r="D20" s="16" t="n">
        <f aca="false">-688157.24</f>
        <v>-688157.24</v>
      </c>
      <c r="E20" s="16" t="n">
        <v>111232.24</v>
      </c>
      <c r="F20" s="16" t="n">
        <f aca="false">64480</f>
        <v>64480</v>
      </c>
      <c r="G20" s="18" t="n">
        <v>-3228.43</v>
      </c>
      <c r="H20" s="1" t="n">
        <f aca="false">SUM(C20:G20)</f>
        <v>3603606.57</v>
      </c>
      <c r="I20" s="16" t="n">
        <v>1440600</v>
      </c>
      <c r="J20" s="16" t="n">
        <v>2191027.5</v>
      </c>
      <c r="K20" s="16" t="n">
        <v>523555</v>
      </c>
      <c r="L20" s="16" t="n">
        <v>111232.24</v>
      </c>
      <c r="M20" s="16" t="n">
        <v>-18807.54</v>
      </c>
      <c r="N20" s="16" t="n">
        <v>-688157.24</v>
      </c>
      <c r="O20" s="16" t="n">
        <v>64480</v>
      </c>
      <c r="P20" s="16" t="n">
        <v>128339</v>
      </c>
      <c r="Q20" s="16" t="n">
        <v>0</v>
      </c>
      <c r="R20" s="1" t="n">
        <f aca="false">SUM(I20:Q20)</f>
        <v>3752268.96</v>
      </c>
      <c r="S20" s="1" t="n">
        <f aca="false">R20-SUM(C20:F20)</f>
        <v>145433.96</v>
      </c>
      <c r="T20" s="19"/>
    </row>
    <row r="21" customFormat="false" ht="12.75" hidden="false" customHeight="false" outlineLevel="0" collapsed="false">
      <c r="A21" s="15" t="n">
        <v>37104</v>
      </c>
      <c r="C21" s="16" t="n">
        <f aca="false">1488620+2226962.5+49000</f>
        <v>3764582.5</v>
      </c>
      <c r="D21" s="16"/>
      <c r="E21" s="16" t="n">
        <v>138105</v>
      </c>
      <c r="F21" s="16" t="n">
        <v>56400</v>
      </c>
      <c r="G21" s="18" t="n">
        <v>49459.49</v>
      </c>
      <c r="H21" s="1" t="n">
        <f aca="false">SUM(C21:G21)</f>
        <v>4008546.99</v>
      </c>
      <c r="I21" s="16" t="n">
        <v>1488620</v>
      </c>
      <c r="J21" s="16" t="n">
        <v>2226962.5</v>
      </c>
      <c r="K21" s="16" t="n">
        <v>49000</v>
      </c>
      <c r="L21" s="16" t="n">
        <v>138105</v>
      </c>
      <c r="M21" s="16" t="n">
        <v>-18420.39</v>
      </c>
      <c r="N21" s="16"/>
      <c r="O21" s="16" t="n">
        <v>54734.8</v>
      </c>
      <c r="P21" s="16"/>
      <c r="Q21" s="16" t="n">
        <v>-983.829999999609</v>
      </c>
      <c r="R21" s="1" t="n">
        <f aca="false">SUM(I21:Q21)</f>
        <v>3938018.08</v>
      </c>
      <c r="S21" s="1" t="n">
        <f aca="false">R21-SUM(C21:F21)</f>
        <v>-21069.4199999995</v>
      </c>
      <c r="T21" s="19"/>
    </row>
    <row r="22" customFormat="false" ht="12.75" hidden="false" customHeight="false" outlineLevel="0" collapsed="false">
      <c r="A22" s="15" t="n">
        <v>37135</v>
      </c>
      <c r="C22" s="16" t="n">
        <f aca="false">1488620+2226962.5+280768.6</f>
        <v>3996351.1</v>
      </c>
      <c r="D22" s="16"/>
      <c r="E22" s="16" t="n">
        <v>119684.61</v>
      </c>
      <c r="F22" s="16" t="n">
        <f aca="false">60180</f>
        <v>60180</v>
      </c>
      <c r="G22" s="18" t="n">
        <f aca="false">S21</f>
        <v>-21069.4199999995</v>
      </c>
      <c r="H22" s="1" t="n">
        <f aca="false">SUM(C22:G22)</f>
        <v>4155146.29</v>
      </c>
      <c r="I22" s="16" t="n">
        <v>1488620</v>
      </c>
      <c r="J22" s="16" t="n">
        <v>2226962.5</v>
      </c>
      <c r="K22" s="16" t="n">
        <v>284657</v>
      </c>
      <c r="L22" s="16" t="n">
        <v>119684.61</v>
      </c>
      <c r="M22" s="16" t="n">
        <v>-2726.54</v>
      </c>
      <c r="N22" s="16"/>
      <c r="O22" s="16" t="n">
        <v>60179.68</v>
      </c>
      <c r="P22" s="16"/>
      <c r="Q22" s="16" t="n">
        <v>-17951.1600000002</v>
      </c>
      <c r="R22" s="1" t="n">
        <f aca="false">SUM(I22:Q22)</f>
        <v>4159426.09</v>
      </c>
      <c r="S22" s="1" t="n">
        <f aca="false">R22-SUM(C22:F22)</f>
        <v>-16789.6200000001</v>
      </c>
      <c r="T22" s="19"/>
    </row>
    <row r="23" customFormat="false" ht="12.75" hidden="false" customHeight="false" outlineLevel="0" collapsed="false">
      <c r="A23" s="15" t="n">
        <v>37165</v>
      </c>
      <c r="C23" s="16" t="n">
        <f aca="false">1440600+2155125</f>
        <v>3595725</v>
      </c>
      <c r="D23" s="16" t="n">
        <f aca="false">-823500.74</f>
        <v>-823500.74</v>
      </c>
      <c r="E23" s="16" t="n">
        <v>89387.2</v>
      </c>
      <c r="F23" s="16" t="n">
        <f aca="false">54000</f>
        <v>54000</v>
      </c>
      <c r="G23" s="18" t="n">
        <f aca="false">S22</f>
        <v>-16789.6200000001</v>
      </c>
      <c r="H23" s="1" t="n">
        <f aca="false">SUM(C23:G23)</f>
        <v>2898821.84</v>
      </c>
      <c r="I23" s="16" t="n">
        <v>1440600</v>
      </c>
      <c r="J23" s="16" t="n">
        <v>2155125</v>
      </c>
      <c r="K23" s="16"/>
      <c r="L23" s="16" t="n">
        <v>89387.2</v>
      </c>
      <c r="M23" s="16" t="n">
        <v>-14792.76</v>
      </c>
      <c r="N23" s="16" t="n">
        <v>-823500.74</v>
      </c>
      <c r="O23" s="16" t="n">
        <v>54000</v>
      </c>
      <c r="P23" s="16"/>
      <c r="Q23" s="16" t="n">
        <v>0</v>
      </c>
      <c r="R23" s="1" t="n">
        <f aca="false">SUM(I23:Q23)</f>
        <v>2900818.7</v>
      </c>
      <c r="S23" s="1" t="n">
        <f aca="false">R23-SUM(C23:F23)</f>
        <v>-14792.7599999998</v>
      </c>
      <c r="T23" s="19"/>
    </row>
    <row r="24" customFormat="false" ht="12.75" hidden="false" customHeight="false" outlineLevel="0" collapsed="false">
      <c r="A24" s="15" t="n">
        <v>37196</v>
      </c>
      <c r="C24" s="16" t="n">
        <f aca="false">1488620+2226962.5</f>
        <v>3715582.5</v>
      </c>
      <c r="D24" s="16" t="n">
        <v>-739766.98</v>
      </c>
      <c r="E24" s="20" t="n">
        <f aca="false">108405</f>
        <v>108405</v>
      </c>
      <c r="F24" s="16" t="n">
        <f aca="false">55800</f>
        <v>55800</v>
      </c>
      <c r="G24" s="18" t="n">
        <f aca="false">S23</f>
        <v>-14792.7599999998</v>
      </c>
      <c r="H24" s="1" t="n">
        <f aca="false">SUM(C24:G24)</f>
        <v>3125227.76</v>
      </c>
      <c r="I24" s="16" t="n">
        <v>1488620</v>
      </c>
      <c r="J24" s="16" t="n">
        <v>2226962.5</v>
      </c>
      <c r="K24" s="16"/>
      <c r="L24" s="16" t="n">
        <v>108405</v>
      </c>
      <c r="M24" s="16" t="n">
        <v>-12564.1</v>
      </c>
      <c r="N24" s="16" t="n">
        <v>-739766.98</v>
      </c>
      <c r="O24" s="16" t="n">
        <v>55800</v>
      </c>
      <c r="P24" s="16"/>
      <c r="Q24" s="16" t="n">
        <v>0</v>
      </c>
      <c r="R24" s="1" t="n">
        <f aca="false">SUM(I24:Q24)</f>
        <v>3127456.42</v>
      </c>
      <c r="S24" s="1" t="n">
        <f aca="false">R24-SUM(C24:F24)</f>
        <v>-12564.1000000001</v>
      </c>
      <c r="T24" s="19"/>
    </row>
    <row r="25" customFormat="false" ht="12.75" hidden="false" customHeight="false" outlineLevel="0" collapsed="false">
      <c r="A25" s="15" t="n">
        <v>37226</v>
      </c>
      <c r="C25" s="16" t="n">
        <f aca="false">1440600+2155147.48</f>
        <v>3595747.48</v>
      </c>
      <c r="D25" s="20" t="n">
        <v>-600377.5</v>
      </c>
      <c r="E25" s="16" t="n">
        <v>77388.46</v>
      </c>
      <c r="F25" s="16" t="n">
        <v>54000</v>
      </c>
      <c r="G25" s="18"/>
      <c r="I25" s="16" t="n">
        <v>1440600</v>
      </c>
      <c r="J25" s="16" t="n">
        <v>2155125</v>
      </c>
      <c r="K25" s="16"/>
      <c r="L25" s="16" t="n">
        <v>77388.46</v>
      </c>
      <c r="M25" s="16"/>
      <c r="N25" s="16"/>
      <c r="O25" s="16" t="n">
        <v>54000</v>
      </c>
      <c r="P25" s="16"/>
      <c r="Q25" s="16" t="n">
        <v>22.4799999999814</v>
      </c>
      <c r="R25" s="1" t="n">
        <f aca="false">SUM(I25:Q25)</f>
        <v>3727135.94</v>
      </c>
      <c r="S25" s="1" t="n">
        <f aca="false">R25-SUM(C25:F25)</f>
        <v>600377.5</v>
      </c>
      <c r="T25" s="19"/>
    </row>
    <row r="26" customFormat="false" ht="12.75" hidden="false" customHeight="false" outlineLevel="0" collapsed="false">
      <c r="A26" s="15" t="n">
        <v>37257</v>
      </c>
      <c r="C26" s="16" t="n">
        <f aca="false">984410+2226962.5+3423.22</f>
        <v>3214795.72</v>
      </c>
      <c r="D26" s="16"/>
      <c r="E26" s="16" t="n">
        <v>81707.95</v>
      </c>
      <c r="F26" s="16" t="n">
        <v>47400</v>
      </c>
      <c r="G26" s="18"/>
      <c r="I26" s="16" t="n">
        <v>984410</v>
      </c>
      <c r="J26" s="16" t="n">
        <v>2230408.2</v>
      </c>
      <c r="K26" s="16"/>
      <c r="L26" s="16" t="n">
        <v>81707.95</v>
      </c>
      <c r="M26" s="16"/>
      <c r="N26" s="16"/>
      <c r="O26" s="16" t="n">
        <v>47400</v>
      </c>
      <c r="P26" s="16"/>
      <c r="Q26" s="16" t="n">
        <v>-22.4799999999814</v>
      </c>
      <c r="R26" s="1" t="n">
        <f aca="false">SUM(I26:Q26)</f>
        <v>3343903.67</v>
      </c>
      <c r="S26" s="1" t="n">
        <f aca="false">R26-SUM(C26:F26)</f>
        <v>0</v>
      </c>
      <c r="T26" s="19"/>
    </row>
    <row r="27" customFormat="false" ht="12.75" hidden="false" customHeight="false" outlineLevel="0" collapsed="false">
      <c r="T27" s="19"/>
    </row>
    <row r="28" customFormat="false" ht="12.75" hidden="false" customHeight="false" outlineLevel="0" collapsed="false">
      <c r="A28" s="21" t="s">
        <v>44</v>
      </c>
      <c r="B28" s="22" t="s">
        <v>45</v>
      </c>
    </row>
    <row r="30" customFormat="false" ht="37.5" hidden="false" customHeight="true" outlineLevel="0" collapsed="false">
      <c r="A30" s="23" t="s">
        <v>46</v>
      </c>
      <c r="B30" s="24" t="s">
        <v>47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</row>
    <row r="31" customFormat="false" ht="12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</row>
    <row r="32" customFormat="false" ht="12.75" hidden="false" customHeight="false" outlineLevel="0" collapsed="false">
      <c r="A32" s="10"/>
      <c r="B32" s="10"/>
      <c r="C32" s="10"/>
      <c r="D32" s="25" t="s">
        <v>48</v>
      </c>
      <c r="E32" s="25"/>
      <c r="F32" s="25"/>
      <c r="G32" s="25" t="s">
        <v>49</v>
      </c>
      <c r="H32" s="25"/>
      <c r="I32" s="25"/>
      <c r="J32" s="10"/>
      <c r="K32" s="10"/>
      <c r="L32" s="10"/>
      <c r="M32" s="25" t="s">
        <v>50</v>
      </c>
      <c r="N32" s="25"/>
      <c r="O32" s="25"/>
      <c r="P32" s="25" t="s">
        <v>51</v>
      </c>
      <c r="Q32" s="25"/>
      <c r="R32" s="25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</row>
    <row r="33" customFormat="false" ht="38.25" hidden="false" customHeight="false" outlineLevel="0" collapsed="false">
      <c r="A33" s="10"/>
      <c r="B33" s="10"/>
      <c r="C33" s="9" t="s">
        <v>52</v>
      </c>
      <c r="D33" s="11" t="s">
        <v>53</v>
      </c>
      <c r="E33" s="11" t="s">
        <v>54</v>
      </c>
      <c r="F33" s="11" t="s">
        <v>55</v>
      </c>
      <c r="G33" s="11" t="s">
        <v>53</v>
      </c>
      <c r="H33" s="11" t="s">
        <v>54</v>
      </c>
      <c r="I33" s="11" t="s">
        <v>55</v>
      </c>
      <c r="J33" s="11" t="s">
        <v>56</v>
      </c>
      <c r="K33" s="10"/>
      <c r="L33" s="26" t="s">
        <v>5</v>
      </c>
      <c r="M33" s="11" t="str">
        <f aca="false">+L7</f>
        <v>Lone Star (Transport)</v>
      </c>
      <c r="N33" s="11" t="str">
        <f aca="false">+M7</f>
        <v>Lone Star (Adjustment)</v>
      </c>
      <c r="O33" s="11" t="str">
        <f aca="false">+G33</f>
        <v>Invoice Amount Due</v>
      </c>
      <c r="P33" s="11" t="s">
        <v>57</v>
      </c>
      <c r="Q33" s="11" t="s">
        <v>58</v>
      </c>
      <c r="R33" s="11" t="str">
        <f aca="false">+J33</f>
        <v>Total Amount Owed LS</v>
      </c>
      <c r="S33" s="11" t="s">
        <v>59</v>
      </c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</row>
    <row r="34" customFormat="false" ht="11.25" hidden="false" customHeight="false" outlineLevel="0" collapsed="false">
      <c r="A34" s="13"/>
      <c r="B34" s="13"/>
      <c r="C34" s="13"/>
      <c r="D34" s="27"/>
      <c r="E34" s="27"/>
      <c r="F34" s="27"/>
      <c r="G34" s="27"/>
      <c r="H34" s="27"/>
      <c r="I34" s="27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  <c r="IW34" s="13"/>
    </row>
    <row r="35" customFormat="false" ht="11.25" hidden="false" customHeight="false" outlineLevel="0" collapsed="false">
      <c r="A35" s="13"/>
      <c r="B35" s="13"/>
      <c r="C35" s="13" t="s">
        <v>21</v>
      </c>
      <c r="D35" s="27" t="s">
        <v>60</v>
      </c>
      <c r="E35" s="27" t="s">
        <v>61</v>
      </c>
      <c r="F35" s="27" t="s">
        <v>62</v>
      </c>
      <c r="G35" s="27" t="s">
        <v>63</v>
      </c>
      <c r="H35" s="27" t="s">
        <v>64</v>
      </c>
      <c r="I35" s="27" t="s">
        <v>65</v>
      </c>
      <c r="J35" s="27" t="s">
        <v>66</v>
      </c>
      <c r="K35" s="27"/>
      <c r="L35" s="27"/>
      <c r="M35" s="27" t="s">
        <v>67</v>
      </c>
      <c r="N35" s="27" t="s">
        <v>68</v>
      </c>
      <c r="O35" s="27" t="s">
        <v>69</v>
      </c>
      <c r="P35" s="27" t="s">
        <v>70</v>
      </c>
      <c r="Q35" s="27" t="s">
        <v>71</v>
      </c>
      <c r="R35" s="27" t="s">
        <v>72</v>
      </c>
      <c r="S35" s="27" t="s">
        <v>73</v>
      </c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  <c r="IW35" s="13"/>
    </row>
    <row r="36" customFormat="false" ht="11.25" hidden="false" customHeight="false" outlineLevel="0" collapsed="false">
      <c r="A36" s="13"/>
      <c r="B36" s="13"/>
      <c r="C36" s="13"/>
      <c r="D36" s="27"/>
      <c r="E36" s="27"/>
      <c r="F36" s="27" t="s">
        <v>39</v>
      </c>
      <c r="G36" s="27"/>
      <c r="H36" s="27"/>
      <c r="I36" s="27" t="s">
        <v>39</v>
      </c>
      <c r="J36" s="27" t="s">
        <v>39</v>
      </c>
      <c r="K36" s="27"/>
      <c r="L36" s="27"/>
      <c r="M36" s="27" t="s">
        <v>39</v>
      </c>
      <c r="N36" s="27" t="s">
        <v>39</v>
      </c>
      <c r="O36" s="27" t="s">
        <v>39</v>
      </c>
      <c r="P36" s="27" t="s">
        <v>39</v>
      </c>
      <c r="Q36" s="27" t="s">
        <v>39</v>
      </c>
      <c r="R36" s="27" t="s">
        <v>39</v>
      </c>
      <c r="S36" s="27" t="s">
        <v>39</v>
      </c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  <c r="IW36" s="13"/>
    </row>
    <row r="37" customFormat="false" ht="11.25" hidden="false" customHeight="false" outlineLevel="0" collapsed="false">
      <c r="A37" s="13"/>
      <c r="B37" s="13"/>
      <c r="C37" s="13"/>
      <c r="D37" s="27"/>
      <c r="E37" s="27"/>
      <c r="F37" s="27" t="s">
        <v>74</v>
      </c>
      <c r="G37" s="27"/>
      <c r="H37" s="27"/>
      <c r="I37" s="27" t="s">
        <v>75</v>
      </c>
      <c r="J37" s="27" t="s">
        <v>76</v>
      </c>
      <c r="K37" s="27"/>
      <c r="L37" s="27"/>
      <c r="M37" s="27" t="s">
        <v>31</v>
      </c>
      <c r="N37" s="27" t="s">
        <v>32</v>
      </c>
      <c r="O37" s="27" t="s">
        <v>77</v>
      </c>
      <c r="P37" s="27" t="s">
        <v>62</v>
      </c>
      <c r="Q37" s="27" t="s">
        <v>65</v>
      </c>
      <c r="R37" s="27" t="s">
        <v>78</v>
      </c>
      <c r="S37" s="27" t="s">
        <v>79</v>
      </c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</row>
    <row r="38" customFormat="false" ht="11.25" hidden="false" customHeight="false" outlineLevel="0" collapsed="false">
      <c r="A38" s="13"/>
      <c r="B38" s="13"/>
      <c r="C38" s="13"/>
      <c r="D38" s="27"/>
      <c r="E38" s="27"/>
      <c r="F38" s="27"/>
      <c r="G38" s="27"/>
      <c r="H38" s="27"/>
      <c r="I38" s="27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</row>
    <row r="39" customFormat="false" ht="12.75" hidden="false" customHeight="false" outlineLevel="0" collapsed="false">
      <c r="C39" s="15" t="n">
        <v>36861</v>
      </c>
      <c r="D39" s="16"/>
      <c r="E39" s="16"/>
      <c r="G39" s="16"/>
      <c r="H39" s="16"/>
      <c r="J39" s="16" t="n">
        <v>2627.21</v>
      </c>
    </row>
    <row r="40" customFormat="false" ht="12.75" hidden="false" customHeight="false" outlineLevel="0" collapsed="false">
      <c r="C40" s="15" t="n">
        <v>36892</v>
      </c>
      <c r="D40" s="16" t="n">
        <v>26481.05</v>
      </c>
      <c r="E40" s="16" t="n">
        <v>15880</v>
      </c>
      <c r="F40" s="1" t="n">
        <f aca="false">D40-E40</f>
        <v>10601.05</v>
      </c>
      <c r="G40" s="16" t="n">
        <v>0</v>
      </c>
      <c r="H40" s="16" t="n">
        <v>0</v>
      </c>
      <c r="I40" s="1" t="n">
        <f aca="false">G40-H40</f>
        <v>0</v>
      </c>
      <c r="J40" s="1" t="n">
        <f aca="false">+F40+I40</f>
        <v>10601.05</v>
      </c>
    </row>
    <row r="41" customFormat="false" ht="12.75" hidden="false" customHeight="false" outlineLevel="0" collapsed="false">
      <c r="C41" s="15" t="n">
        <v>36923</v>
      </c>
      <c r="D41" s="16" t="n">
        <v>126054.28</v>
      </c>
      <c r="E41" s="16" t="n">
        <v>125267.76</v>
      </c>
      <c r="F41" s="1" t="n">
        <f aca="false">D41-E41</f>
        <v>786.520000000004</v>
      </c>
      <c r="G41" s="16" t="n">
        <v>0</v>
      </c>
      <c r="H41" s="16" t="n">
        <v>0</v>
      </c>
      <c r="I41" s="1" t="n">
        <f aca="false">G41-H41</f>
        <v>0</v>
      </c>
      <c r="J41" s="1" t="n">
        <f aca="false">+F41+I41</f>
        <v>786.520000000004</v>
      </c>
      <c r="L41" s="15" t="n">
        <f aca="false">+A14</f>
        <v>36892</v>
      </c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</row>
    <row r="42" customFormat="false" ht="12.75" hidden="false" customHeight="false" outlineLevel="0" collapsed="false">
      <c r="C42" s="15" t="n">
        <v>36951</v>
      </c>
      <c r="D42" s="16" t="n">
        <v>116795.07</v>
      </c>
      <c r="E42" s="16" t="n">
        <v>116115.3</v>
      </c>
      <c r="F42" s="1" t="n">
        <f aca="false">D42-E42</f>
        <v>679.770000000004</v>
      </c>
      <c r="G42" s="16" t="n">
        <v>15838.9</v>
      </c>
      <c r="H42" s="16" t="n">
        <v>15838.9</v>
      </c>
      <c r="I42" s="1" t="n">
        <f aca="false">G42-H42</f>
        <v>0</v>
      </c>
      <c r="J42" s="1" t="n">
        <f aca="false">+F42+I42</f>
        <v>679.770000000004</v>
      </c>
      <c r="L42" s="15" t="n">
        <f aca="false">+A15</f>
        <v>36923</v>
      </c>
      <c r="M42" s="1" t="n">
        <f aca="false">+L15</f>
        <v>132633.97</v>
      </c>
      <c r="N42" s="1" t="n">
        <f aca="false">+M15</f>
        <v>0</v>
      </c>
      <c r="O42" s="1" t="n">
        <f aca="false">SUM(M42:N42)</f>
        <v>132633.97</v>
      </c>
      <c r="P42" s="1" t="n">
        <f aca="false">+D42</f>
        <v>116795.07</v>
      </c>
      <c r="Q42" s="1" t="n">
        <f aca="false">+G42</f>
        <v>15838.9</v>
      </c>
      <c r="R42" s="1" t="n">
        <f aca="false">+P42+Q42</f>
        <v>132633.97</v>
      </c>
      <c r="S42" s="1" t="n">
        <f aca="false">+O42-R42</f>
        <v>0</v>
      </c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</row>
    <row r="43" customFormat="false" ht="12.75" hidden="false" customHeight="false" outlineLevel="0" collapsed="false">
      <c r="C43" s="15" t="n">
        <v>36982</v>
      </c>
      <c r="D43" s="16" t="n">
        <v>82294.95</v>
      </c>
      <c r="E43" s="16" t="n">
        <f aca="false">81885.52</f>
        <v>81885.52</v>
      </c>
      <c r="F43" s="1" t="n">
        <f aca="false">D43-E43</f>
        <v>409.429999999993</v>
      </c>
      <c r="G43" s="16" t="n">
        <v>0</v>
      </c>
      <c r="H43" s="16" t="n">
        <v>0</v>
      </c>
      <c r="I43" s="1" t="n">
        <f aca="false">G43-H43</f>
        <v>0</v>
      </c>
      <c r="J43" s="1" t="n">
        <f aca="false">+F43+I43</f>
        <v>409.429999999993</v>
      </c>
      <c r="L43" s="15" t="n">
        <f aca="false">+A16</f>
        <v>36951</v>
      </c>
      <c r="M43" s="1" t="n">
        <f aca="false">+L16</f>
        <v>82294.95</v>
      </c>
      <c r="N43" s="1" t="n">
        <f aca="false">+M16</f>
        <v>0</v>
      </c>
      <c r="O43" s="1" t="n">
        <f aca="false">SUM(M43:N43)</f>
        <v>82294.95</v>
      </c>
      <c r="P43" s="1" t="n">
        <f aca="false">+D43</f>
        <v>82294.95</v>
      </c>
      <c r="Q43" s="1" t="n">
        <f aca="false">+G43</f>
        <v>0</v>
      </c>
      <c r="R43" s="1" t="n">
        <f aca="false">+P43+Q43</f>
        <v>82294.95</v>
      </c>
      <c r="S43" s="1" t="n">
        <f aca="false">+O43-R43</f>
        <v>0</v>
      </c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</row>
    <row r="44" customFormat="false" ht="12.75" hidden="false" customHeight="false" outlineLevel="0" collapsed="false">
      <c r="C44" s="15" t="n">
        <v>37021</v>
      </c>
      <c r="D44" s="16" t="n">
        <f aca="false">80637.9</f>
        <v>80637.9</v>
      </c>
      <c r="E44" s="16" t="n">
        <v>80236.72</v>
      </c>
      <c r="F44" s="1" t="n">
        <f aca="false">D44-E44</f>
        <v>401.179999999993</v>
      </c>
      <c r="G44" s="16" t="n">
        <v>0</v>
      </c>
      <c r="H44" s="16" t="n">
        <v>0</v>
      </c>
      <c r="I44" s="1" t="n">
        <f aca="false">G44-H44</f>
        <v>0</v>
      </c>
      <c r="J44" s="1" t="n">
        <f aca="false">+F44+I44</f>
        <v>401.179999999993</v>
      </c>
      <c r="L44" s="15" t="n">
        <f aca="false">+A17</f>
        <v>36982</v>
      </c>
      <c r="M44" s="1" t="n">
        <f aca="false">+L17</f>
        <v>80637.9</v>
      </c>
      <c r="N44" s="1" t="n">
        <f aca="false">+M17</f>
        <v>0</v>
      </c>
      <c r="O44" s="1" t="n">
        <f aca="false">SUM(M44:N44)</f>
        <v>80637.9</v>
      </c>
      <c r="P44" s="1" t="n">
        <f aca="false">+D44</f>
        <v>80637.9</v>
      </c>
      <c r="Q44" s="1" t="n">
        <f aca="false">+G44</f>
        <v>0</v>
      </c>
      <c r="R44" s="1" t="n">
        <f aca="false">+P44+Q44</f>
        <v>80637.9</v>
      </c>
      <c r="S44" s="1" t="n">
        <f aca="false">+O44-R44</f>
        <v>0</v>
      </c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</row>
    <row r="45" customFormat="false" ht="12.75" hidden="false" customHeight="false" outlineLevel="0" collapsed="false">
      <c r="C45" s="15" t="n">
        <v>37043</v>
      </c>
      <c r="D45" s="16" t="n">
        <f aca="false">60729.98</f>
        <v>60729.98</v>
      </c>
      <c r="E45" s="16" t="n">
        <v>0</v>
      </c>
      <c r="F45" s="1" t="n">
        <f aca="false">D45-E45</f>
        <v>60729.98</v>
      </c>
      <c r="G45" s="16" t="n">
        <v>40051.1</v>
      </c>
      <c r="H45" s="16" t="n">
        <v>40051.1</v>
      </c>
      <c r="I45" s="1" t="n">
        <f aca="false">G45-H45</f>
        <v>0</v>
      </c>
      <c r="J45" s="1" t="n">
        <f aca="false">+F45+I45</f>
        <v>60729.98</v>
      </c>
      <c r="L45" s="15" t="n">
        <f aca="false">+A18</f>
        <v>37021</v>
      </c>
      <c r="M45" s="1" t="n">
        <f aca="false">+L18</f>
        <v>108223.3</v>
      </c>
      <c r="N45" s="1" t="n">
        <f aca="false">+M18</f>
        <v>-7442.22</v>
      </c>
      <c r="O45" s="1" t="n">
        <f aca="false">SUM(M45:N45)</f>
        <v>100781.08</v>
      </c>
      <c r="P45" s="1" t="n">
        <f aca="false">+D45</f>
        <v>60729.98</v>
      </c>
      <c r="Q45" s="1" t="n">
        <f aca="false">+G45</f>
        <v>40051.1</v>
      </c>
      <c r="R45" s="1" t="n">
        <f aca="false">+P45+Q45</f>
        <v>100781.08</v>
      </c>
      <c r="S45" s="1" t="n">
        <f aca="false">+O45-R45</f>
        <v>0</v>
      </c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</row>
    <row r="46" customFormat="false" ht="12.75" hidden="false" customHeight="false" outlineLevel="0" collapsed="false">
      <c r="C46" s="15" t="n">
        <v>37073</v>
      </c>
      <c r="D46" s="16" t="n">
        <f aca="false">49200.86</f>
        <v>49200.86</v>
      </c>
      <c r="E46" s="16" t="n">
        <v>0</v>
      </c>
      <c r="F46" s="1" t="n">
        <f aca="false">D46-E46</f>
        <v>49200.86</v>
      </c>
      <c r="G46" s="16" t="n">
        <v>29231.95</v>
      </c>
      <c r="H46" s="16" t="n">
        <v>0</v>
      </c>
      <c r="I46" s="1" t="n">
        <f aca="false">G46-H46</f>
        <v>29231.95</v>
      </c>
      <c r="J46" s="1" t="n">
        <f aca="false">+F46+I46</f>
        <v>78432.81</v>
      </c>
      <c r="L46" s="15" t="n">
        <f aca="false">+A19</f>
        <v>37043</v>
      </c>
      <c r="M46" s="1" t="n">
        <f aca="false">+L19</f>
        <v>81661.24</v>
      </c>
      <c r="N46" s="1" t="n">
        <f aca="false">+M19</f>
        <v>-3228.43</v>
      </c>
      <c r="O46" s="1" t="n">
        <f aca="false">SUM(M46:N46)</f>
        <v>78432.81</v>
      </c>
      <c r="P46" s="1" t="n">
        <f aca="false">+D46</f>
        <v>49200.86</v>
      </c>
      <c r="Q46" s="1" t="n">
        <f aca="false">+G46</f>
        <v>29231.95</v>
      </c>
      <c r="R46" s="1" t="n">
        <f aca="false">+P46+Q46</f>
        <v>78432.81</v>
      </c>
      <c r="S46" s="1" t="n">
        <f aca="false">+O46-R46</f>
        <v>0</v>
      </c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</row>
    <row r="47" customFormat="false" ht="12.75" hidden="false" customHeight="false" outlineLevel="0" collapsed="false">
      <c r="C47" s="15" t="n">
        <v>37104</v>
      </c>
      <c r="D47" s="16" t="n">
        <v>92424.7</v>
      </c>
      <c r="E47" s="16" t="n">
        <v>0</v>
      </c>
      <c r="F47" s="1" t="n">
        <f aca="false">D47-E47</f>
        <v>92424.7</v>
      </c>
      <c r="G47" s="16" t="n">
        <v>0</v>
      </c>
      <c r="H47" s="16" t="n">
        <v>0</v>
      </c>
      <c r="I47" s="1" t="n">
        <f aca="false">G47-H47</f>
        <v>0</v>
      </c>
      <c r="J47" s="1" t="n">
        <f aca="false">+F47+I47</f>
        <v>92424.7</v>
      </c>
      <c r="L47" s="15" t="n">
        <f aca="false">+A20</f>
        <v>37073</v>
      </c>
      <c r="M47" s="1" t="n">
        <f aca="false">+L20</f>
        <v>111232.24</v>
      </c>
      <c r="N47" s="1" t="n">
        <f aca="false">+M20</f>
        <v>-18807.54</v>
      </c>
      <c r="O47" s="1" t="n">
        <f aca="false">SUM(M47:N47)</f>
        <v>92424.7</v>
      </c>
      <c r="P47" s="1" t="n">
        <f aca="false">+D47</f>
        <v>92424.7</v>
      </c>
      <c r="Q47" s="1" t="n">
        <f aca="false">+G47</f>
        <v>0</v>
      </c>
      <c r="R47" s="1" t="n">
        <f aca="false">+P47+Q47</f>
        <v>92424.7</v>
      </c>
      <c r="S47" s="1" t="n">
        <f aca="false">+O47-R47</f>
        <v>0</v>
      </c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</row>
    <row r="48" customFormat="false" ht="12.75" hidden="false" customHeight="false" outlineLevel="0" collapsed="false">
      <c r="C48" s="15" t="n">
        <v>37135</v>
      </c>
      <c r="D48" s="16" t="n">
        <v>118584.61</v>
      </c>
      <c r="E48" s="16" t="n">
        <v>0</v>
      </c>
      <c r="F48" s="1" t="n">
        <f aca="false">D48-E48</f>
        <v>118584.61</v>
      </c>
      <c r="G48" s="16" t="n">
        <v>1100</v>
      </c>
      <c r="H48" s="16" t="n">
        <v>0</v>
      </c>
      <c r="I48" s="1" t="n">
        <f aca="false">G48-H48</f>
        <v>1100</v>
      </c>
      <c r="J48" s="1" t="n">
        <f aca="false">+F48+I48</f>
        <v>119684.61</v>
      </c>
      <c r="L48" s="15" t="n">
        <f aca="false">+A21</f>
        <v>37104</v>
      </c>
      <c r="M48" s="1" t="n">
        <f aca="false">+L21</f>
        <v>138105</v>
      </c>
      <c r="N48" s="1" t="n">
        <f aca="false">+M21</f>
        <v>-18420.39</v>
      </c>
      <c r="O48" s="1" t="n">
        <f aca="false">SUM(M48:N48)</f>
        <v>119684.61</v>
      </c>
      <c r="P48" s="1" t="n">
        <f aca="false">+D48</f>
        <v>118584.61</v>
      </c>
      <c r="Q48" s="1" t="n">
        <f aca="false">+G48</f>
        <v>1100</v>
      </c>
      <c r="R48" s="1" t="n">
        <f aca="false">+P48+Q48</f>
        <v>119684.61</v>
      </c>
      <c r="S48" s="1" t="n">
        <f aca="false">+O48-R48</f>
        <v>0</v>
      </c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</row>
    <row r="49" customFormat="false" ht="12.75" hidden="false" customHeight="false" outlineLevel="0" collapsed="false">
      <c r="C49" s="15" t="n">
        <v>37165</v>
      </c>
      <c r="D49" s="16" t="n">
        <v>107572.87</v>
      </c>
      <c r="E49" s="16" t="n">
        <v>0</v>
      </c>
      <c r="F49" s="1" t="n">
        <f aca="false">D49-E49</f>
        <v>107572.87</v>
      </c>
      <c r="G49" s="16" t="n">
        <v>9385.2</v>
      </c>
      <c r="H49" s="16" t="n">
        <v>0</v>
      </c>
      <c r="I49" s="1" t="n">
        <f aca="false">G49-H49</f>
        <v>9385.2</v>
      </c>
      <c r="J49" s="1" t="n">
        <f aca="false">+F49+I49</f>
        <v>116958.07</v>
      </c>
      <c r="L49" s="15" t="n">
        <f aca="false">+A22</f>
        <v>37135</v>
      </c>
      <c r="M49" s="1" t="n">
        <f aca="false">+L22</f>
        <v>119684.61</v>
      </c>
      <c r="N49" s="1" t="n">
        <f aca="false">+M22</f>
        <v>-2726.54</v>
      </c>
      <c r="O49" s="1" t="n">
        <f aca="false">SUM(M49:N49)</f>
        <v>116958.07</v>
      </c>
      <c r="P49" s="1" t="n">
        <f aca="false">+D49</f>
        <v>107572.87</v>
      </c>
      <c r="Q49" s="1" t="n">
        <f aca="false">+G49</f>
        <v>9385.2</v>
      </c>
      <c r="R49" s="1" t="n">
        <f aca="false">+P49+Q49</f>
        <v>116958.07</v>
      </c>
      <c r="S49" s="1" t="n">
        <f aca="false">+O49-R49</f>
        <v>0</v>
      </c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</row>
    <row r="50" customFormat="false" ht="12.75" hidden="false" customHeight="false" outlineLevel="0" collapsed="false">
      <c r="C50" s="15" t="n">
        <v>37196</v>
      </c>
      <c r="D50" s="16" t="n">
        <v>74594.44</v>
      </c>
      <c r="E50" s="16" t="n">
        <v>0</v>
      </c>
      <c r="F50" s="1" t="n">
        <f aca="false">D50-E50</f>
        <v>74594.44</v>
      </c>
      <c r="G50" s="16" t="n">
        <v>0</v>
      </c>
      <c r="H50" s="16" t="n">
        <v>0</v>
      </c>
      <c r="I50" s="1" t="n">
        <f aca="false">G50-H50</f>
        <v>0</v>
      </c>
      <c r="J50" s="1" t="n">
        <f aca="false">+F50+I50</f>
        <v>74594.44</v>
      </c>
      <c r="L50" s="15" t="n">
        <f aca="false">+A23</f>
        <v>37165</v>
      </c>
      <c r="M50" s="1" t="n">
        <f aca="false">+L23</f>
        <v>89387.2</v>
      </c>
      <c r="N50" s="1" t="n">
        <f aca="false">+M23</f>
        <v>-14792.76</v>
      </c>
      <c r="O50" s="1" t="n">
        <f aca="false">SUM(M50:N50)</f>
        <v>74594.44</v>
      </c>
      <c r="P50" s="1" t="n">
        <f aca="false">+D50</f>
        <v>74594.44</v>
      </c>
      <c r="Q50" s="1" t="n">
        <f aca="false">+G50</f>
        <v>0</v>
      </c>
      <c r="R50" s="1" t="n">
        <f aca="false">+P50+Q50</f>
        <v>74594.44</v>
      </c>
      <c r="S50" s="1" t="n">
        <f aca="false">+O50-R50</f>
        <v>0</v>
      </c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</row>
    <row r="51" customFormat="false" ht="12.75" hidden="false" customHeight="false" outlineLevel="0" collapsed="false">
      <c r="C51" s="15" t="n">
        <v>37226</v>
      </c>
      <c r="D51" s="16" t="n">
        <v>95840.9</v>
      </c>
      <c r="E51" s="16" t="n">
        <v>95840.9</v>
      </c>
      <c r="F51" s="1" t="n">
        <f aca="false">D51-E51</f>
        <v>0</v>
      </c>
      <c r="G51" s="16" t="n">
        <v>0</v>
      </c>
      <c r="H51" s="16" t="n">
        <v>0</v>
      </c>
      <c r="I51" s="1" t="n">
        <f aca="false">G51-H51</f>
        <v>0</v>
      </c>
      <c r="J51" s="1" t="n">
        <f aca="false">+F51+I51</f>
        <v>0</v>
      </c>
      <c r="L51" s="15" t="n">
        <f aca="false">+A24</f>
        <v>37196</v>
      </c>
      <c r="M51" s="1" t="n">
        <f aca="false">+L24</f>
        <v>108405</v>
      </c>
      <c r="N51" s="1" t="n">
        <f aca="false">+M24</f>
        <v>-12564.1</v>
      </c>
      <c r="O51" s="1" t="n">
        <f aca="false">SUM(M51:N51)</f>
        <v>95840.9</v>
      </c>
      <c r="P51" s="1" t="n">
        <f aca="false">+D51</f>
        <v>95840.9</v>
      </c>
      <c r="Q51" s="1" t="n">
        <f aca="false">+G51</f>
        <v>0</v>
      </c>
      <c r="R51" s="1" t="n">
        <f aca="false">+P51+Q51</f>
        <v>95840.9</v>
      </c>
      <c r="S51" s="1" t="n">
        <f aca="false">+O51-R51</f>
        <v>0</v>
      </c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</row>
    <row r="52" customFormat="false" ht="12.75" hidden="false" customHeight="false" outlineLevel="0" collapsed="false">
      <c r="C52" s="15" t="n">
        <v>37257</v>
      </c>
      <c r="D52" s="29" t="n">
        <v>77388.46</v>
      </c>
      <c r="E52" s="29" t="n">
        <f aca="false">77388.46</f>
        <v>77388.46</v>
      </c>
      <c r="F52" s="30" t="n">
        <f aca="false">D52-E52</f>
        <v>0</v>
      </c>
      <c r="G52" s="29" t="n">
        <v>0</v>
      </c>
      <c r="H52" s="29" t="n">
        <v>0</v>
      </c>
      <c r="I52" s="30" t="n">
        <f aca="false">G52-H52</f>
        <v>0</v>
      </c>
      <c r="J52" s="30" t="n">
        <f aca="false">+F52+I52</f>
        <v>0</v>
      </c>
      <c r="L52" s="15" t="n">
        <f aca="false">+A25</f>
        <v>37226</v>
      </c>
      <c r="M52" s="1" t="n">
        <f aca="false">+L25</f>
        <v>77388.46</v>
      </c>
      <c r="N52" s="1" t="n">
        <f aca="false">+M25</f>
        <v>0</v>
      </c>
      <c r="O52" s="1" t="n">
        <f aca="false">SUM(M52:N52)</f>
        <v>77388.46</v>
      </c>
      <c r="P52" s="1" t="n">
        <f aca="false">+D52</f>
        <v>77388.46</v>
      </c>
      <c r="Q52" s="1" t="n">
        <f aca="false">+G52</f>
        <v>0</v>
      </c>
      <c r="R52" s="1" t="n">
        <f aca="false">+P52+Q52</f>
        <v>77388.46</v>
      </c>
      <c r="S52" s="1" t="n">
        <f aca="false">+O52-R52</f>
        <v>0</v>
      </c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</row>
    <row r="53" customFormat="false" ht="12.75" hidden="false" customHeight="false" outlineLevel="0" collapsed="false">
      <c r="D53" s="1" t="n">
        <f aca="false">SUM(D39:D52)</f>
        <v>1108600.07</v>
      </c>
      <c r="E53" s="1" t="n">
        <f aca="false">SUM(E39:E52)</f>
        <v>592614.66</v>
      </c>
      <c r="F53" s="1" t="n">
        <f aca="false">SUM(F39:F52)</f>
        <v>515985.41</v>
      </c>
      <c r="G53" s="1" t="n">
        <f aca="false">SUM(G39:G52)</f>
        <v>95607.15</v>
      </c>
      <c r="H53" s="1" t="n">
        <f aca="false">SUM(H39:H52)</f>
        <v>55890</v>
      </c>
      <c r="I53" s="1" t="n">
        <f aca="false">SUM(I39:I52)</f>
        <v>39717.15</v>
      </c>
      <c r="J53" s="20" t="n">
        <f aca="false">SUM(J39:J52)</f>
        <v>558329.77</v>
      </c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</row>
    <row r="54" customFormat="false" ht="12.75" hidden="false" customHeight="false" outlineLevel="0" collapsed="false"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</row>
    <row r="55" customFormat="false" ht="12.75" hidden="false" customHeight="false" outlineLevel="0" collapsed="false"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</row>
    <row r="56" customFormat="false" ht="15" hidden="false" customHeight="false" outlineLevel="0" collapsed="false">
      <c r="H56" s="31" t="s">
        <v>80</v>
      </c>
      <c r="I56" s="31"/>
      <c r="J56" s="31"/>
      <c r="K56" s="31"/>
      <c r="L56" s="31"/>
      <c r="M56" s="31"/>
      <c r="N56" s="31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</row>
    <row r="57" customFormat="false" ht="6" hidden="false" customHeight="true" outlineLevel="0" collapsed="false">
      <c r="H57" s="32"/>
      <c r="I57" s="20"/>
      <c r="J57" s="20"/>
      <c r="K57" s="20"/>
      <c r="L57" s="20"/>
      <c r="M57" s="20"/>
      <c r="N57" s="20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</row>
    <row r="58" customFormat="false" ht="12.75" hidden="false" customHeight="false" outlineLevel="0" collapsed="false">
      <c r="H58" s="32" t="s">
        <v>81</v>
      </c>
      <c r="I58" s="20"/>
      <c r="J58" s="20"/>
      <c r="K58" s="20"/>
      <c r="L58" s="20"/>
      <c r="M58" s="20"/>
      <c r="N58" s="33" t="n">
        <f aca="false">+J53</f>
        <v>558329.77</v>
      </c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</row>
    <row r="59" customFormat="false" ht="12.75" hidden="false" customHeight="false" outlineLevel="0" collapsed="false">
      <c r="H59" s="32" t="s">
        <v>82</v>
      </c>
      <c r="I59" s="20"/>
      <c r="J59" s="20"/>
      <c r="K59" s="20"/>
      <c r="L59" s="20"/>
      <c r="M59" s="20"/>
      <c r="N59" s="33" t="n">
        <f aca="false">E24</f>
        <v>108405</v>
      </c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</row>
    <row r="60" customFormat="false" ht="15" hidden="false" customHeight="false" outlineLevel="0" collapsed="false">
      <c r="H60" s="32" t="s">
        <v>83</v>
      </c>
      <c r="I60" s="20"/>
      <c r="J60" s="20"/>
      <c r="K60" s="20"/>
      <c r="L60" s="20"/>
      <c r="M60" s="20"/>
      <c r="N60" s="34" t="n">
        <f aca="false">-D25</f>
        <v>600377.5</v>
      </c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</row>
    <row r="61" customFormat="false" ht="12.75" hidden="false" customHeight="false" outlineLevel="0" collapsed="false">
      <c r="H61" s="32" t="s">
        <v>84</v>
      </c>
      <c r="I61" s="20"/>
      <c r="J61" s="20"/>
      <c r="K61" s="20"/>
      <c r="L61" s="20"/>
      <c r="M61" s="20"/>
      <c r="N61" s="33" t="n">
        <f aca="false">SUM(N58:N60)</f>
        <v>1267112.27</v>
      </c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</row>
    <row r="62" customFormat="false" ht="6" hidden="false" customHeight="true" outlineLevel="0" collapsed="false">
      <c r="H62" s="35"/>
      <c r="I62" s="36"/>
      <c r="J62" s="36"/>
      <c r="K62" s="36"/>
      <c r="L62" s="36"/>
      <c r="M62" s="36"/>
      <c r="N62" s="36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</row>
    <row r="63" customFormat="false" ht="12.75" hidden="false" customHeight="false" outlineLevel="0" collapsed="false"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</row>
    <row r="64" customFormat="false" ht="12.75" hidden="false" customHeight="false" outlineLevel="0" collapsed="false"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</row>
    <row r="65" customFormat="false" ht="12.75" hidden="false" customHeight="false" outlineLevel="0" collapsed="false"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</row>
    <row r="66" customFormat="false" ht="12.75" hidden="false" customHeight="false" outlineLevel="0" collapsed="false"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</row>
    <row r="67" customFormat="false" ht="12.75" hidden="false" customHeight="false" outlineLevel="0" collapsed="false"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</row>
    <row r="68" customFormat="false" ht="12.75" hidden="false" customHeight="false" outlineLevel="0" collapsed="false"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</row>
    <row r="69" customFormat="false" ht="12.75" hidden="false" customHeight="false" outlineLevel="0" collapsed="false"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</row>
    <row r="70" customFormat="false" ht="12.75" hidden="false" customHeight="false" outlineLevel="0" collapsed="false"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</row>
    <row r="71" customFormat="false" ht="12.75" hidden="false" customHeight="false" outlineLevel="0" collapsed="false"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</row>
    <row r="72" customFormat="false" ht="12.75" hidden="false" customHeight="false" outlineLevel="0" collapsed="false">
      <c r="J72" s="28"/>
      <c r="K72" s="28"/>
      <c r="L72" s="28"/>
      <c r="M72" s="28"/>
      <c r="N72" s="28"/>
      <c r="O72" s="28"/>
      <c r="P72" s="28"/>
      <c r="Q72" s="28"/>
      <c r="R72" s="28"/>
      <c r="S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</row>
    <row r="73" customFormat="false" ht="12.75" hidden="false" customHeight="false" outlineLevel="0" collapsed="false">
      <c r="J73" s="28"/>
      <c r="K73" s="28"/>
      <c r="L73" s="28"/>
      <c r="M73" s="28"/>
      <c r="N73" s="28"/>
      <c r="O73" s="28"/>
      <c r="P73" s="28"/>
      <c r="Q73" s="28"/>
      <c r="R73" s="28"/>
      <c r="S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</row>
  </sheetData>
  <mergeCells count="10">
    <mergeCell ref="R1:S1"/>
    <mergeCell ref="C5:H5"/>
    <mergeCell ref="C6:H6"/>
    <mergeCell ref="I6:R6"/>
    <mergeCell ref="B30:S30"/>
    <mergeCell ref="D32:F32"/>
    <mergeCell ref="G32:I32"/>
    <mergeCell ref="M32:O32"/>
    <mergeCell ref="P32:R32"/>
    <mergeCell ref="H56:N56"/>
  </mergeCells>
  <printOptions headings="false" gridLines="false" gridLinesSet="true" horizontalCentered="true" verticalCentered="false"/>
  <pageMargins left="0.25" right="0.25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2" activeCellId="0" sqref="C1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37" width="18.56"/>
    <col collapsed="false" customWidth="true" hidden="false" outlineLevel="0" max="3" min="3" style="0" width="3.28"/>
    <col collapsed="false" customWidth="true" hidden="false" outlineLevel="0" max="4" min="4" style="37" width="20.28"/>
    <col collapsed="false" customWidth="true" hidden="false" outlineLevel="0" max="5" min="5" style="0" width="3.14"/>
    <col collapsed="false" customWidth="true" hidden="false" outlineLevel="0" max="6" min="6" style="37" width="15.7"/>
    <col collapsed="false" customWidth="true" hidden="false" outlineLevel="0" max="7" min="7" style="0" width="3.28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2002-02-04T20:50:35Z</dcterms:created>
  <dc:creator>James M. Armstrong</dc:creator>
  <dc:description/>
  <dc:language>en-US</dc:language>
  <cp:lastModifiedBy>Rick Hill</cp:lastModifiedBy>
  <cp:lastPrinted>2002-02-08T17:29:53Z</cp:lastPrinted>
  <dcterms:modified xsi:type="dcterms:W3CDTF">2002-03-22T12:35:19Z</dcterms:modified>
  <cp:revision>0</cp:revision>
  <dc:subject/>
  <dc:title/>
</cp:coreProperties>
</file>