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l Time" sheetId="1" state="visible" r:id="rId3"/>
  </sheets>
  <externalReferences>
    <externalReference r:id="rId4"/>
  </externalReferences>
  <definedNames>
    <definedName function="false" hidden="false" localSheetId="0" name="_xlnm.Print_Area" vbProcedure="false">'Real Time'!$A$1:$V$131</definedName>
    <definedName function="false" hidden="false" localSheetId="0" name="_xlnm.Print_Titles" vbProcedure="false">'Real Time'!$1:$8</definedName>
    <definedName function="false" hidden="false" name="SAPFuncF4Help" vbProcedure="false">(#NAME?)</definedName>
    <definedName function="false" hidden="false" localSheetId="0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1" authorId="0">
      <text>
        <r>
          <rPr>
            <b val="true"/>
            <sz val="8"/>
            <color rgb="FF000000"/>
            <rFont val="Tahoma"/>
            <family val="0"/>
          </rPr>
          <t xml:space="preserve">Edie Leschber:
</t>
        </r>
        <r>
          <rPr>
            <sz val="8"/>
            <color rgb="FF000000"/>
            <rFont val="Tahoma"/>
            <family val="0"/>
          </rPr>
          <t xml:space="preserve">Includes President/CEO and Managing Directors
and VPs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</xdr:row>
                <xdr:rowOff>11</xdr:rowOff>
              </xdr:from>
              <xdr:to>
                <xdr:col>4</xdr:col>
                <xdr:colOff>16</xdr:colOff>
                <xdr:row>13</xdr:row>
                <xdr:rowOff>2</xdr:rowOff>
              </xdr:to>
            </anchor>
          </commentPr>
        </mc:Choice>
        <mc:Fallback/>
      </mc:AlternateContent>
    </comment>
    <comment ref="V37" authorId="0">
      <text>
        <r>
          <rPr>
            <b val="true"/>
            <sz val="10"/>
            <color rgb="FF000000"/>
            <rFont val="Tahoma"/>
            <family val="0"/>
          </rPr>
          <t xml:space="preserve">Bill Williams:
</t>
        </r>
        <r>
          <rPr>
            <sz val="10"/>
            <color rgb="FF000000"/>
            <rFont val="Tahoma"/>
            <family val="0"/>
          </rPr>
          <t xml:space="preserve">10 members in the group at $7500 retention payment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35</xdr:row>
                <xdr:rowOff>7</xdr:rowOff>
              </xdr:from>
              <xdr:to>
                <xdr:col>23</xdr:col>
                <xdr:colOff>-287</xdr:colOff>
                <xdr:row>40</xdr:row>
                <xdr:rowOff>13</xdr:rowOff>
              </xdr:to>
            </anchor>
          </commentPr>
        </mc:Choice>
        <mc:Fallback/>
      </mc:AlternateContent>
    </comment>
    <comment ref="V49" authorId="0">
      <text>
        <r>
          <rPr>
            <b val="true"/>
            <sz val="10"/>
            <color rgb="FF000000"/>
            <rFont val="Tahoma"/>
            <family val="0"/>
          </rPr>
          <t xml:space="preserve">Bill Williams:
</t>
        </r>
        <r>
          <rPr>
            <sz val="10"/>
            <color rgb="FF000000"/>
            <rFont val="Tahoma"/>
            <family val="0"/>
          </rPr>
          <t xml:space="preserve">3 EPMI sponsored training conferences@$1000 per employee with average 6 employees attending. $1800 total…divided by 10 employees in group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48</xdr:row>
                <xdr:rowOff>7</xdr:rowOff>
              </xdr:from>
              <xdr:to>
                <xdr:col>23</xdr:col>
                <xdr:colOff>-287</xdr:colOff>
                <xdr:row>53</xdr:row>
                <xdr:rowOff>13</xdr:rowOff>
              </xdr:to>
            </anchor>
          </commentPr>
        </mc:Choice>
        <mc:Fallback/>
      </mc:AlternateContent>
    </comment>
    <comment ref="V51" authorId="0">
      <text>
        <r>
          <rPr>
            <b val="true"/>
            <sz val="10"/>
            <color rgb="FF000000"/>
            <rFont val="Tahoma"/>
            <family val="0"/>
          </rPr>
          <t xml:space="preserve">Bill Williams:
</t>
        </r>
        <r>
          <rPr>
            <sz val="10"/>
            <color rgb="FF000000"/>
            <rFont val="Tahoma"/>
            <family val="0"/>
          </rPr>
          <t xml:space="preserve">Holiday Plan-$125 every 6 hours (ie $250 day--$125 if overlapping night up to $250) Thanksgiving, Christmas, New Year
$3000 total per year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50</xdr:row>
                <xdr:rowOff>7</xdr:rowOff>
              </xdr:from>
              <xdr:to>
                <xdr:col>23</xdr:col>
                <xdr:colOff>-287</xdr:colOff>
                <xdr:row>55</xdr:row>
                <xdr:rowOff>13</xdr:rowOff>
              </xdr:to>
            </anchor>
          </commentPr>
        </mc:Choice>
        <mc:Fallback/>
      </mc:AlternateContent>
    </comment>
    <comment ref="V60" authorId="0">
      <text>
        <r>
          <rPr>
            <b val="true"/>
            <sz val="10"/>
            <color rgb="FF000000"/>
            <rFont val="Tahoma"/>
            <family val="0"/>
          </rPr>
          <t xml:space="preserve">Bill Williams:
</t>
        </r>
        <r>
          <rPr>
            <sz val="10"/>
            <color rgb="FF000000"/>
            <rFont val="Tahoma"/>
            <family val="0"/>
          </rPr>
          <t xml:space="preserve">2 trips per group member, to WSCC training, scheduler's courses, client visits.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59</xdr:row>
                <xdr:rowOff>7</xdr:rowOff>
              </xdr:from>
              <xdr:to>
                <xdr:col>23</xdr:col>
                <xdr:colOff>-287</xdr:colOff>
                <xdr:row>64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<sst xmlns="http://schemas.openxmlformats.org/spreadsheetml/2006/main" count="135" uniqueCount="132">
  <si>
    <t xml:space="preserve">West Power</t>
  </si>
  <si>
    <t xml:space="preserve">G &amp; A Expense Worksheet</t>
  </si>
  <si>
    <t xml:space="preserve">2002 Plan</t>
  </si>
  <si>
    <t xml:space="preserve">CC Name: Real Time Trading</t>
  </si>
  <si>
    <t xml:space="preserve">CC #:  107302</t>
  </si>
  <si>
    <t xml:space="preserve">June YTD </t>
  </si>
  <si>
    <t xml:space="preserve">2001</t>
  </si>
  <si>
    <t xml:space="preserve">TOTAL</t>
  </si>
  <si>
    <t xml:space="preserve">Estimated</t>
  </si>
  <si>
    <t xml:space="preserve">Planned </t>
  </si>
  <si>
    <t xml:space="preserve">FORECAST</t>
  </si>
  <si>
    <t xml:space="preserve">Actuals 2001</t>
  </si>
  <si>
    <t xml:space="preserve">Forecast</t>
  </si>
  <si>
    <t xml:space="preserve">Plan</t>
  </si>
  <si>
    <t xml:space="preserve">2002</t>
  </si>
  <si>
    <t xml:space="preserve">2000 *</t>
  </si>
  <si>
    <t xml:space="preserve">Variance</t>
  </si>
  <si>
    <t xml:space="preserve">2000</t>
  </si>
  <si>
    <t xml:space="preserve">Assumptions</t>
  </si>
  <si>
    <t xml:space="preserve">Staffing Summary:</t>
  </si>
  <si>
    <t xml:space="preserve">Title</t>
  </si>
  <si>
    <t xml:space="preserve">Current HC</t>
  </si>
  <si>
    <t xml:space="preserve">2002 HC</t>
  </si>
  <si>
    <t xml:space="preserve">  Managing Dir</t>
  </si>
  <si>
    <t xml:space="preserve">Anderson, John  C. - Spec Trading Supt</t>
  </si>
  <si>
    <t xml:space="preserve">  VP</t>
  </si>
  <si>
    <t xml:space="preserve">Dean, Craig  G. - Specialist</t>
  </si>
  <si>
    <t xml:space="preserve">  Dir</t>
  </si>
  <si>
    <t xml:space="preserve">Guzman, Mark  A - Spec Trading Supt</t>
  </si>
  <si>
    <t xml:space="preserve">  Mgr</t>
  </si>
  <si>
    <t xml:space="preserve">Harasin, Leaf   - Specialist</t>
  </si>
  <si>
    <t xml:space="preserve">  Sr. Specialist</t>
  </si>
  <si>
    <t xml:space="preserve">Linder, Eric  R. - Specialist</t>
  </si>
  <si>
    <t xml:space="preserve">  Specialist</t>
  </si>
  <si>
    <t xml:space="preserve">Merriss, Steven  J. - Specialist</t>
  </si>
  <si>
    <t xml:space="preserve">  Associate</t>
  </si>
  <si>
    <t xml:space="preserve">Meyers, Albert  L. - Spec Trading Supt</t>
  </si>
  <si>
    <t xml:space="preserve">  Analyst</t>
  </si>
  <si>
    <t xml:space="preserve">Mier, Michael  G. - Specialist</t>
  </si>
  <si>
    <t xml:space="preserve">  Technical</t>
  </si>
  <si>
    <t xml:space="preserve">Porter, David  V - Spec Sr Trading Supt</t>
  </si>
  <si>
    <t xml:space="preserve">  Admin</t>
  </si>
  <si>
    <t xml:space="preserve">Presto, Darin  L. - Specialist</t>
  </si>
  <si>
    <t xml:space="preserve">  Other</t>
  </si>
  <si>
    <t xml:space="preserve">Slinger, Ryan   - Spec Trading Supt</t>
  </si>
  <si>
    <t xml:space="preserve">Solberg, Geir  R - Analyst </t>
  </si>
  <si>
    <t xml:space="preserve">  Total Headcount.</t>
  </si>
  <si>
    <t xml:space="preserve">Symes, Mary  K - Staff Tradind Supt</t>
  </si>
  <si>
    <t xml:space="preserve">  Total Hdcnt w/o A &amp; A</t>
  </si>
  <si>
    <t xml:space="preserve">Williams, William  J - Analyst - Rotation 2</t>
  </si>
  <si>
    <t xml:space="preserve">  Jan Salaries</t>
  </si>
  <si>
    <t xml:space="preserve">Jan</t>
  </si>
  <si>
    <t xml:space="preserve"> Merit Increase </t>
  </si>
  <si>
    <t xml:space="preserve"> Prom, Equity, Increase</t>
  </si>
  <si>
    <t xml:space="preserve">  Feb - Dec Salaries</t>
  </si>
  <si>
    <t xml:space="preserve">Feb-Dec</t>
  </si>
  <si>
    <t xml:space="preserve">Total 2002 Salaries Post Merit</t>
  </si>
  <si>
    <t xml:space="preserve">Other Compensation:</t>
  </si>
  <si>
    <t xml:space="preserve">Severance</t>
  </si>
  <si>
    <t xml:space="preserve">Personal Best Awards</t>
  </si>
  <si>
    <t xml:space="preserve">Interns &amp; Summer Hires</t>
  </si>
  <si>
    <t xml:space="preserve">Special Payments (Includes Employment Agreements)</t>
  </si>
  <si>
    <t xml:space="preserve">Cost of Living Adjustments</t>
  </si>
  <si>
    <t xml:space="preserve">   Total Other Compensation</t>
  </si>
  <si>
    <t xml:space="preserve">Total Salaries &amp; Compensation</t>
  </si>
  <si>
    <t xml:space="preserve">Benefits/Payroll Taxes (excludes contract labor):</t>
  </si>
  <si>
    <t xml:space="preserve">   Total Benefits</t>
  </si>
  <si>
    <t xml:space="preserve">   Total Payroll Taxes</t>
  </si>
  <si>
    <t xml:space="preserve">    Total Benefits/Payroll Taxes</t>
  </si>
  <si>
    <t xml:space="preserve">Employee Expenses: (use rate per Avg Commercial employee)</t>
  </si>
  <si>
    <t xml:space="preserve">Conferences &amp; Training </t>
  </si>
  <si>
    <t xml:space="preserve">Employee Memberships &amp; Dues</t>
  </si>
  <si>
    <t xml:space="preserve">Overtime/Working Meals</t>
  </si>
  <si>
    <t xml:space="preserve">Employee Entertainment (Group Functions, etc.)</t>
  </si>
  <si>
    <t xml:space="preserve">Communications Exp (Pager/Cellular Exp)</t>
  </si>
  <si>
    <t xml:space="preserve">Club Dues</t>
  </si>
  <si>
    <t xml:space="preserve">Tuition Reimbursement</t>
  </si>
  <si>
    <t xml:space="preserve">Other Employee Expense</t>
  </si>
  <si>
    <t xml:space="preserve">  Total Employee Expenses</t>
  </si>
  <si>
    <t xml:space="preserve">Travel &amp; Entertainment Expense:</t>
  </si>
  <si>
    <t xml:space="preserve">Travel: </t>
  </si>
  <si>
    <t xml:space="preserve">   Travel - Air</t>
  </si>
  <si>
    <t xml:space="preserve">   Travel - Lodging</t>
  </si>
  <si>
    <t xml:space="preserve">   Travel - Meals</t>
  </si>
  <si>
    <t xml:space="preserve">   Travel - Other</t>
  </si>
  <si>
    <t xml:space="preserve">Total Travel </t>
  </si>
  <si>
    <t xml:space="preserve">Client Entertainment</t>
  </si>
  <si>
    <t xml:space="preserve">Customer Meetings</t>
  </si>
  <si>
    <t xml:space="preserve">Total Travel &amp; Entertainment Expense</t>
  </si>
  <si>
    <t xml:space="preserve">Recruiting &amp; Relocations: (use rate per Avg Commercial employee)</t>
  </si>
  <si>
    <t xml:space="preserve">Recruiting Expenses</t>
  </si>
  <si>
    <t xml:space="preserve">Relocation Expenses</t>
  </si>
  <si>
    <t xml:space="preserve">   Total Recruiting &amp; Relocations</t>
  </si>
  <si>
    <t xml:space="preserve">Outside Services:</t>
  </si>
  <si>
    <t xml:space="preserve">Outside Services - Legal</t>
  </si>
  <si>
    <t xml:space="preserve">Outside Services - Audit</t>
  </si>
  <si>
    <t xml:space="preserve">Outside Services - Tax</t>
  </si>
  <si>
    <t xml:space="preserve">Outside Services - IT</t>
  </si>
  <si>
    <t xml:space="preserve">Outside Services - Professional</t>
  </si>
  <si>
    <t xml:space="preserve">Outside Services - Engineering</t>
  </si>
  <si>
    <t xml:space="preserve">Outside Services - Accounting</t>
  </si>
  <si>
    <t xml:space="preserve">Outside Services - Contract OH</t>
  </si>
  <si>
    <t xml:space="preserve">Outside Services - Other</t>
  </si>
  <si>
    <t xml:space="preserve">  Total Outside Services</t>
  </si>
  <si>
    <t xml:space="preserve">Supplies &amp; Other Expenses: (use rate per Avg Total Employee)</t>
  </si>
  <si>
    <t xml:space="preserve">Subscriptions &amp; Periodicals</t>
  </si>
  <si>
    <t xml:space="preserve">Postage &amp; Freight Expenses</t>
  </si>
  <si>
    <t xml:space="preserve">Office Supplies &amp; Expense</t>
  </si>
  <si>
    <t xml:space="preserve">  Total Supplies &amp; Expenses</t>
  </si>
  <si>
    <t xml:space="preserve">Marketing: (use rate per Avg Commercial Employee)</t>
  </si>
  <si>
    <t xml:space="preserve">Advertising &amp; Promotions</t>
  </si>
  <si>
    <t xml:space="preserve">Charitable Contributions:</t>
  </si>
  <si>
    <t xml:space="preserve">Rents: (use current rental expense, increase by 5%)</t>
  </si>
  <si>
    <t xml:space="preserve">Rent - Office &amp; Warehouse</t>
  </si>
  <si>
    <t xml:space="preserve">Rent - Personal Property (Equipment, Parking, etc)</t>
  </si>
  <si>
    <t xml:space="preserve">Monthly: Tri-Met - $224, Parking Lot 108 - $346</t>
  </si>
  <si>
    <t xml:space="preserve">  Total Rents</t>
  </si>
  <si>
    <t xml:space="preserve">Technology (Computers, Monitors, Palm Pilots, etc.)</t>
  </si>
  <si>
    <t xml:space="preserve">Transportation</t>
  </si>
  <si>
    <t xml:space="preserve">Controllable Infrastructure (EIS charges)</t>
  </si>
  <si>
    <t xml:space="preserve">Corporate Rent (EPSC charges)</t>
  </si>
  <si>
    <t xml:space="preserve">(Includes graphics, concierge,  mail service, TAP svc fee, etc)</t>
  </si>
  <si>
    <t xml:space="preserve">Other Expenses</t>
  </si>
  <si>
    <t xml:space="preserve">Associate/Analyst (Use Flat Rates assigned)</t>
  </si>
  <si>
    <t xml:space="preserve">Analyst &amp; Associates were planned in Salaries, Benefits &amp; Other for 2001.</t>
  </si>
  <si>
    <t xml:space="preserve">Company Membership &amp; Dues</t>
  </si>
  <si>
    <t xml:space="preserve">Billable Expense Clearing</t>
  </si>
  <si>
    <t xml:space="preserve">Total Other Expenses</t>
  </si>
  <si>
    <t xml:space="preserve">Taxes Other than Income</t>
  </si>
  <si>
    <t xml:space="preserve">Depreciation</t>
  </si>
  <si>
    <t xml:space="preserve">Amortization</t>
  </si>
  <si>
    <t xml:space="preserve">Total G &amp; A Expenses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</si>
</sst>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;\-#,##0;\-"/>
    <numFmt numFmtId="166" formatCode="#,##0.00;[RED]#,##0.00"/>
    <numFmt numFmtId="167" formatCode="0.00%"/>
    <numFmt numFmtId="168" formatCode="_(* #,##0.00_);_(* \(#,##0.00\);_(* \-??_);_(@_)"/>
    <numFmt numFmtId="169" formatCode="[$-409]#,##0_);[RED]\(#,##0\)"/>
    <numFmt numFmtId="170" formatCode="_(* #,##0_);_(* \(#,##0\);_(* \-??_);_(@_)"/>
    <numFmt numFmtId="171" formatCode="[$-409]#,##0_);\(#,##0\)"/>
    <numFmt numFmtId="172" formatCode="#,##0.0_);[RED]\(#,##0.0\)"/>
    <numFmt numFmtId="173" formatCode="0%"/>
    <numFmt numFmtId="174" formatCode="[$-409]#,##0.00_);[RED]\(#,##0.00\)"/>
    <numFmt numFmtId="175" formatCode="_(* #,##0_);_(* \(#,##0\);_(* \-_);_(@_)"/>
    <numFmt numFmtId="176" formatCode="#,##0"/>
    <numFmt numFmtId="177" formatCode="_(\$* #,##0_);_(\$* \(#,##0\);_(\$* \-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8"/>
      <name val="Arial"/>
      <family val="2"/>
    </font>
    <font>
      <b val="true"/>
      <sz val="12"/>
      <name val="Arial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u val="single"/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4" fillId="0" borderId="0" applyFont="true" applyBorder="false" applyAlignment="false" applyProtection="true">
      <protection locked="true" hidden="false"/>
    </xf>
    <xf numFmtId="164" fontId="5" fillId="2" borderId="0" applyFont="true" applyBorder="false" applyAlignment="false" applyProtection="false"/>
    <xf numFmtId="164" fontId="6" fillId="0" borderId="1" applyFont="true" applyBorder="true" applyAlignment="false" applyProtection="false"/>
    <xf numFmtId="164" fontId="6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applyFont="true" applyBorder="false" applyAlignment="false" applyProtection="false"/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Grey" xfId="21"/>
    <cellStyle name="Header1" xfId="22"/>
    <cellStyle name="Header2" xfId="23"/>
    <cellStyle name="Input [yellow]" xfId="24"/>
    <cellStyle name="Normal - Style1" xfId="25"/>
    <cellStyle name="Percent [2]" xfId="26"/>
    <cellStyle name="SAPOutput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nts%20and%20Settings/bwillia5/es/Temporary%20Internet%20Files/OLKFB/Plan%20Wks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"/>
      <sheetName val="Plan"/>
      <sheetName val="Trading"/>
      <sheetName val="Admin"/>
      <sheetName val="Pre-Sched"/>
      <sheetName val="Real Time"/>
      <sheetName val="Volume Mgmt"/>
      <sheetName val="Mid-Mkt"/>
      <sheetName val="Services"/>
      <sheetName val="Fund"/>
      <sheetName val="Executive Orig"/>
    </sheetNames>
    <sheetDataSet>
      <sheetData sheetId="0">
        <row r="4">
          <cell r="M4">
            <v>299452.69</v>
          </cell>
        </row>
        <row r="5">
          <cell r="M5">
            <v>44006.27</v>
          </cell>
        </row>
        <row r="6">
          <cell r="M6">
            <v>24333.89</v>
          </cell>
        </row>
        <row r="8">
          <cell r="M8">
            <v>100</v>
          </cell>
        </row>
        <row r="9">
          <cell r="M9">
            <v>37</v>
          </cell>
        </row>
        <row r="10">
          <cell r="M10">
            <v>4113.4</v>
          </cell>
        </row>
        <row r="11">
          <cell r="M11">
            <v>10596.76</v>
          </cell>
        </row>
        <row r="14">
          <cell r="M14">
            <v>22560.39</v>
          </cell>
        </row>
        <row r="15">
          <cell r="M15">
            <v>1856.57</v>
          </cell>
        </row>
        <row r="19">
          <cell r="M19">
            <v>371.15</v>
          </cell>
        </row>
        <row r="20">
          <cell r="M20">
            <v>195.38</v>
          </cell>
        </row>
        <row r="23">
          <cell r="M23">
            <v>5695.11</v>
          </cell>
        </row>
        <row r="25">
          <cell r="M25">
            <v>109.15</v>
          </cell>
        </row>
        <row r="26">
          <cell r="M26">
            <v>5476.4</v>
          </cell>
        </row>
        <row r="28">
          <cell r="M28">
            <v>1511.62</v>
          </cell>
        </row>
        <row r="29">
          <cell r="M29">
            <v>169.49</v>
          </cell>
        </row>
        <row r="32">
          <cell r="M32">
            <v>4518.81</v>
          </cell>
        </row>
        <row r="37">
          <cell r="M37">
            <v>9773</v>
          </cell>
        </row>
        <row r="41">
          <cell r="M41">
            <v>12460.87</v>
          </cell>
        </row>
        <row r="42">
          <cell r="M42">
            <v>124</v>
          </cell>
        </row>
        <row r="45">
          <cell r="M45">
            <v>1272.86</v>
          </cell>
        </row>
        <row r="47">
          <cell r="M47">
            <v>18800</v>
          </cell>
        </row>
        <row r="49">
          <cell r="M49">
            <v>2675.1</v>
          </cell>
        </row>
        <row r="51">
          <cell r="M51">
            <v>313.78</v>
          </cell>
        </row>
      </sheetData>
      <sheetData sheetId="1">
        <row r="4">
          <cell r="M4">
            <v>816628</v>
          </cell>
        </row>
        <row r="5">
          <cell r="M5">
            <v>147529</v>
          </cell>
        </row>
        <row r="6">
          <cell r="M6">
            <v>73482</v>
          </cell>
        </row>
        <row r="9">
          <cell r="M9">
            <v>2400</v>
          </cell>
        </row>
        <row r="10">
          <cell r="M10">
            <v>23508</v>
          </cell>
        </row>
        <row r="11">
          <cell r="M11">
            <v>9996</v>
          </cell>
        </row>
        <row r="14">
          <cell r="M14">
            <v>20004</v>
          </cell>
        </row>
        <row r="15">
          <cell r="M15">
            <v>26004</v>
          </cell>
        </row>
        <row r="26">
          <cell r="M26">
            <v>2496</v>
          </cell>
        </row>
        <row r="28">
          <cell r="M28">
            <v>480</v>
          </cell>
        </row>
        <row r="29">
          <cell r="M29">
            <v>2496</v>
          </cell>
        </row>
        <row r="32">
          <cell r="M32">
            <v>17700</v>
          </cell>
        </row>
        <row r="37">
          <cell r="M37">
            <v>5004</v>
          </cell>
        </row>
        <row r="41">
          <cell r="M41">
            <v>60768</v>
          </cell>
        </row>
        <row r="51">
          <cell r="M51">
            <v>2400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4.28"/>
    <col collapsed="false" customWidth="false" hidden="false" outlineLevel="0" max="6" min="3" style="1" width="9.14"/>
    <col collapsed="false" customWidth="true" hidden="false" outlineLevel="0" max="7" min="7" style="1" width="4.14"/>
    <col collapsed="false" customWidth="true" hidden="false" outlineLevel="0" max="8" min="8" style="1" width="12.42"/>
    <col collapsed="false" customWidth="true" hidden="false" outlineLevel="0" max="9" min="9" style="1" width="2.42"/>
    <col collapsed="false" customWidth="true" hidden="false" outlineLevel="0" max="10" min="10" style="1" width="12.42"/>
    <col collapsed="false" customWidth="true" hidden="false" outlineLevel="0" max="11" min="11" style="1" width="2.42"/>
    <col collapsed="false" customWidth="true" hidden="false" outlineLevel="0" max="12" min="12" style="1" width="12.42"/>
    <col collapsed="false" customWidth="true" hidden="false" outlineLevel="0" max="13" min="13" style="1" width="3.28"/>
    <col collapsed="false" customWidth="true" hidden="false" outlineLevel="0" max="14" min="14" style="1" width="12.42"/>
    <col collapsed="false" customWidth="true" hidden="false" outlineLevel="0" max="15" min="15" style="1" width="2.84"/>
    <col collapsed="false" customWidth="true" hidden="true" outlineLevel="0" max="17" min="16" style="2" width="11.7"/>
    <col collapsed="false" customWidth="true" hidden="true" outlineLevel="0" max="18" min="18" style="1" width="3.14"/>
    <col collapsed="false" customWidth="true" hidden="true" outlineLevel="0" max="19" min="19" style="1" width="10.85"/>
    <col collapsed="false" customWidth="true" hidden="true" outlineLevel="0" max="20" min="20" style="1" width="2.84"/>
    <col collapsed="false" customWidth="true" hidden="true" outlineLevel="0" max="21" min="21" style="1" width="3.42"/>
    <col collapsed="false" customWidth="true" hidden="false" outlineLevel="0" max="22" min="22" style="1" width="12.14"/>
    <col collapsed="false" customWidth="true" hidden="false" outlineLevel="0" max="23" min="23" style="1" width="61.56"/>
    <col collapsed="false" customWidth="true" hidden="false" outlineLevel="0" max="24" min="24" style="1" width="9.41"/>
    <col collapsed="false" customWidth="false" hidden="false" outlineLevel="0" max="257" min="25" style="1" width="9.14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15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customFormat="false" ht="12.75" hidden="false" customHeight="false" outlineLevel="0" collapsed="false">
      <c r="A4" s="4" t="s">
        <v>3</v>
      </c>
      <c r="B4" s="4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  <c r="Q4" s="7"/>
      <c r="R4" s="6"/>
      <c r="S4" s="6"/>
      <c r="V4" s="6"/>
    </row>
    <row r="5" customFormat="false" ht="12.75" hidden="false" customHeight="false" outlineLevel="0" collapsed="false">
      <c r="A5" s="4" t="s">
        <v>4</v>
      </c>
      <c r="B5" s="4"/>
      <c r="C5" s="5"/>
      <c r="D5" s="6"/>
      <c r="E5" s="6"/>
      <c r="F5" s="6"/>
      <c r="G5" s="6"/>
      <c r="H5" s="5"/>
      <c r="I5" s="6"/>
      <c r="J5" s="5"/>
      <c r="K5" s="5"/>
      <c r="L5" s="5"/>
      <c r="M5" s="6"/>
      <c r="N5" s="6"/>
      <c r="O5" s="6"/>
      <c r="P5" s="7"/>
      <c r="Q5" s="7"/>
      <c r="R5" s="6"/>
      <c r="S5" s="6"/>
      <c r="V5" s="6"/>
    </row>
    <row r="6" customFormat="false" ht="12.75" hidden="false" customHeight="false" outlineLevel="0" collapsed="false">
      <c r="A6" s="4"/>
      <c r="B6" s="4"/>
      <c r="C6" s="5"/>
      <c r="D6" s="6"/>
      <c r="E6" s="6"/>
      <c r="F6" s="6"/>
      <c r="G6" s="6"/>
      <c r="H6" s="5"/>
      <c r="I6" s="6"/>
      <c r="J6" s="5"/>
      <c r="K6" s="5"/>
      <c r="L6" s="5"/>
      <c r="M6" s="6"/>
      <c r="N6" s="6"/>
      <c r="O6" s="6"/>
      <c r="P6" s="7"/>
      <c r="Q6" s="7"/>
      <c r="R6" s="6"/>
      <c r="S6" s="6"/>
      <c r="V6" s="6"/>
    </row>
    <row r="7" customFormat="false" ht="12.75" hidden="false" customHeight="false" outlineLevel="0" collapsed="false">
      <c r="A7" s="8"/>
      <c r="B7" s="8"/>
      <c r="C7" s="8"/>
      <c r="H7" s="5" t="s">
        <v>5</v>
      </c>
      <c r="J7" s="5" t="s">
        <v>6</v>
      </c>
      <c r="K7" s="5"/>
      <c r="L7" s="5" t="s">
        <v>6</v>
      </c>
      <c r="M7" s="5"/>
      <c r="N7" s="5" t="s">
        <v>7</v>
      </c>
      <c r="P7" s="9" t="s">
        <v>8</v>
      </c>
      <c r="Q7" s="9"/>
      <c r="S7" s="9" t="s">
        <v>9</v>
      </c>
      <c r="V7" s="5" t="s">
        <v>10</v>
      </c>
    </row>
    <row r="8" customFormat="false" ht="12.75" hidden="false" customHeight="false" outlineLevel="0" collapsed="false">
      <c r="A8" s="8"/>
      <c r="B8" s="8"/>
      <c r="C8" s="8"/>
      <c r="H8" s="10" t="s">
        <v>11</v>
      </c>
      <c r="J8" s="10" t="s">
        <v>12</v>
      </c>
      <c r="K8" s="5"/>
      <c r="L8" s="10" t="s">
        <v>13</v>
      </c>
      <c r="M8" s="5"/>
      <c r="N8" s="11" t="s">
        <v>14</v>
      </c>
      <c r="P8" s="12" t="s">
        <v>15</v>
      </c>
      <c r="Q8" s="12" t="s">
        <v>16</v>
      </c>
      <c r="S8" s="13" t="s">
        <v>17</v>
      </c>
      <c r="V8" s="11" t="s">
        <v>14</v>
      </c>
      <c r="W8" s="14" t="s">
        <v>18</v>
      </c>
    </row>
    <row r="9" customFormat="false" ht="12.75" hidden="false" customHeight="false" outlineLevel="0" collapsed="false">
      <c r="A9" s="8" t="s">
        <v>19</v>
      </c>
    </row>
    <row r="10" customFormat="false" ht="12.75" hidden="false" customHeight="false" outlineLevel="0" collapsed="false">
      <c r="B10" s="15" t="s">
        <v>20</v>
      </c>
      <c r="C10" s="16" t="s">
        <v>21</v>
      </c>
      <c r="D10" s="16" t="s">
        <v>22</v>
      </c>
      <c r="E10" s="16"/>
      <c r="F10" s="6"/>
      <c r="G10" s="6"/>
      <c r="I10" s="6"/>
      <c r="W10" s="17"/>
    </row>
    <row r="11" customFormat="false" ht="12.75" hidden="false" customHeight="false" outlineLevel="0" collapsed="false">
      <c r="B11" s="1" t="s">
        <v>23</v>
      </c>
      <c r="C11" s="18" t="n">
        <v>0</v>
      </c>
      <c r="D11" s="18" t="n">
        <v>0</v>
      </c>
      <c r="E11" s="19"/>
      <c r="H11" s="1" t="n">
        <v>0</v>
      </c>
      <c r="J11" s="1" t="n">
        <v>0</v>
      </c>
      <c r="L11" s="1" t="n">
        <v>0</v>
      </c>
      <c r="N11" s="1" t="n">
        <v>0</v>
      </c>
      <c r="V11" s="1" t="n">
        <f aca="false">D11*A11</f>
        <v>0</v>
      </c>
      <c r="W11" s="20" t="s">
        <v>24</v>
      </c>
      <c r="X11" s="20"/>
    </row>
    <row r="12" customFormat="false" ht="12.75" hidden="false" customHeight="false" outlineLevel="0" collapsed="false">
      <c r="B12" s="1" t="s">
        <v>25</v>
      </c>
      <c r="C12" s="18" t="n">
        <v>0</v>
      </c>
      <c r="D12" s="18" t="n">
        <v>0</v>
      </c>
      <c r="E12" s="19"/>
      <c r="H12" s="1" t="n">
        <v>0</v>
      </c>
      <c r="J12" s="1" t="n">
        <v>0</v>
      </c>
      <c r="L12" s="1" t="n">
        <v>0</v>
      </c>
      <c r="N12" s="1" t="n">
        <v>0</v>
      </c>
      <c r="V12" s="1" t="n">
        <f aca="false">D12*A12</f>
        <v>0</v>
      </c>
      <c r="W12" s="20" t="s">
        <v>26</v>
      </c>
      <c r="X12" s="20"/>
    </row>
    <row r="13" customFormat="false" ht="12.75" hidden="false" customHeight="false" outlineLevel="0" collapsed="false">
      <c r="B13" s="1" t="s">
        <v>27</v>
      </c>
      <c r="C13" s="18" t="n">
        <v>0</v>
      </c>
      <c r="D13" s="18" t="n">
        <v>0</v>
      </c>
      <c r="H13" s="1" t="n">
        <v>0</v>
      </c>
      <c r="J13" s="1" t="n">
        <v>0</v>
      </c>
      <c r="L13" s="1" t="n">
        <v>0</v>
      </c>
      <c r="N13" s="1" t="n">
        <v>0</v>
      </c>
      <c r="V13" s="1" t="n">
        <f aca="false">D13*A13</f>
        <v>0</v>
      </c>
      <c r="W13" s="20" t="s">
        <v>28</v>
      </c>
      <c r="X13" s="20"/>
    </row>
    <row r="14" customFormat="false" ht="12.75" hidden="false" customHeight="false" outlineLevel="0" collapsed="false">
      <c r="B14" s="1" t="s">
        <v>29</v>
      </c>
      <c r="C14" s="18" t="n">
        <v>0</v>
      </c>
      <c r="D14" s="18" t="n">
        <v>0</v>
      </c>
      <c r="H14" s="1" t="n">
        <v>0</v>
      </c>
      <c r="J14" s="1" t="n">
        <v>0</v>
      </c>
      <c r="L14" s="1" t="n">
        <v>0</v>
      </c>
      <c r="N14" s="1" t="n">
        <v>0</v>
      </c>
      <c r="V14" s="1" t="n">
        <f aca="false">D14*A14</f>
        <v>0</v>
      </c>
      <c r="W14" s="20" t="s">
        <v>30</v>
      </c>
      <c r="X14" s="20"/>
    </row>
    <row r="15" customFormat="false" ht="12.75" hidden="false" customHeight="false" outlineLevel="0" collapsed="false">
      <c r="A15" s="1" t="n">
        <v>65000</v>
      </c>
      <c r="B15" s="1" t="s">
        <v>31</v>
      </c>
      <c r="C15" s="18" t="n">
        <v>1</v>
      </c>
      <c r="D15" s="18" t="n">
        <v>2</v>
      </c>
      <c r="H15" s="1" t="n">
        <v>0</v>
      </c>
      <c r="J15" s="1" t="n">
        <v>0</v>
      </c>
      <c r="L15" s="1" t="n">
        <v>0</v>
      </c>
      <c r="N15" s="1" t="n">
        <v>0</v>
      </c>
      <c r="V15" s="1" t="n">
        <f aca="false">D15*A15</f>
        <v>130000</v>
      </c>
      <c r="W15" s="20" t="s">
        <v>32</v>
      </c>
      <c r="X15" s="20"/>
    </row>
    <row r="16" customFormat="false" ht="12.75" hidden="false" customHeight="false" outlineLevel="0" collapsed="false">
      <c r="A16" s="1" t="n">
        <v>55000</v>
      </c>
      <c r="B16" s="1" t="s">
        <v>33</v>
      </c>
      <c r="C16" s="18" t="n">
        <v>10</v>
      </c>
      <c r="D16" s="18" t="n">
        <v>8</v>
      </c>
      <c r="F16" s="2"/>
      <c r="G16" s="2"/>
      <c r="H16" s="1" t="n">
        <v>0</v>
      </c>
      <c r="I16" s="2"/>
      <c r="J16" s="1" t="n">
        <v>0</v>
      </c>
      <c r="L16" s="1" t="n">
        <v>0</v>
      </c>
      <c r="N16" s="1" t="n">
        <v>0</v>
      </c>
      <c r="V16" s="1" t="n">
        <f aca="false">D16*A16</f>
        <v>440000</v>
      </c>
      <c r="W16" s="20" t="s">
        <v>34</v>
      </c>
      <c r="X16" s="20"/>
    </row>
    <row r="17" customFormat="false" ht="12.75" hidden="false" customHeight="false" outlineLevel="0" collapsed="false">
      <c r="A17" s="1" t="n">
        <v>85000</v>
      </c>
      <c r="B17" s="1" t="s">
        <v>35</v>
      </c>
      <c r="C17" s="18" t="n">
        <v>0</v>
      </c>
      <c r="D17" s="18" t="n">
        <v>1</v>
      </c>
      <c r="H17" s="1" t="n">
        <v>0</v>
      </c>
      <c r="J17" s="1" t="n">
        <v>0</v>
      </c>
      <c r="L17" s="1" t="n">
        <v>0</v>
      </c>
      <c r="N17" s="1" t="n">
        <v>0</v>
      </c>
      <c r="V17" s="1" t="n">
        <f aca="false">D17*A17</f>
        <v>85000</v>
      </c>
      <c r="W17" s="20" t="s">
        <v>36</v>
      </c>
      <c r="X17" s="20"/>
    </row>
    <row r="18" customFormat="false" ht="12.75" hidden="false" customHeight="false" outlineLevel="0" collapsed="false">
      <c r="A18" s="1" t="n">
        <v>60000</v>
      </c>
      <c r="B18" s="1" t="s">
        <v>37</v>
      </c>
      <c r="C18" s="18" t="n">
        <v>2</v>
      </c>
      <c r="D18" s="18" t="n">
        <v>2</v>
      </c>
      <c r="H18" s="1" t="n">
        <v>0</v>
      </c>
      <c r="J18" s="1" t="n">
        <v>0</v>
      </c>
      <c r="L18" s="1" t="n">
        <v>0</v>
      </c>
      <c r="N18" s="1" t="n">
        <v>0</v>
      </c>
      <c r="V18" s="1" t="n">
        <f aca="false">D18*A18</f>
        <v>120000</v>
      </c>
      <c r="W18" s="20" t="s">
        <v>38</v>
      </c>
      <c r="X18" s="20"/>
    </row>
    <row r="19" customFormat="false" ht="12.75" hidden="false" customHeight="false" outlineLevel="0" collapsed="false">
      <c r="B19" s="1" t="s">
        <v>39</v>
      </c>
      <c r="C19" s="18" t="n">
        <v>0</v>
      </c>
      <c r="D19" s="18" t="n">
        <v>0</v>
      </c>
      <c r="H19" s="1" t="n">
        <v>0</v>
      </c>
      <c r="J19" s="1" t="n">
        <v>0</v>
      </c>
      <c r="L19" s="1" t="n">
        <v>0</v>
      </c>
      <c r="N19" s="1" t="n">
        <v>0</v>
      </c>
      <c r="V19" s="1" t="n">
        <f aca="false">D19*A19</f>
        <v>0</v>
      </c>
      <c r="W19" s="20" t="s">
        <v>40</v>
      </c>
      <c r="X19" s="20"/>
    </row>
    <row r="20" customFormat="false" ht="12.75" hidden="false" customHeight="false" outlineLevel="0" collapsed="false">
      <c r="B20" s="1" t="s">
        <v>41</v>
      </c>
      <c r="C20" s="18" t="n">
        <v>0</v>
      </c>
      <c r="D20" s="18" t="n">
        <v>0</v>
      </c>
      <c r="H20" s="1" t="n">
        <v>0</v>
      </c>
      <c r="J20" s="1" t="n">
        <v>0</v>
      </c>
      <c r="L20" s="1" t="n">
        <v>0</v>
      </c>
      <c r="N20" s="1" t="n">
        <v>0</v>
      </c>
      <c r="V20" s="1" t="n">
        <f aca="false">D20*A20</f>
        <v>0</v>
      </c>
      <c r="W20" s="20" t="s">
        <v>42</v>
      </c>
      <c r="X20" s="20"/>
    </row>
    <row r="21" customFormat="false" ht="12.75" hidden="false" customHeight="false" outlineLevel="0" collapsed="false">
      <c r="A21" s="1" t="n">
        <v>42000</v>
      </c>
      <c r="B21" s="1" t="s">
        <v>43</v>
      </c>
      <c r="C21" s="18" t="n">
        <v>1</v>
      </c>
      <c r="D21" s="18" t="n">
        <v>1</v>
      </c>
      <c r="H21" s="1" t="n">
        <v>0</v>
      </c>
      <c r="J21" s="1" t="n">
        <v>0</v>
      </c>
      <c r="L21" s="1" t="n">
        <v>0</v>
      </c>
      <c r="N21" s="1" t="n">
        <v>0</v>
      </c>
      <c r="V21" s="1" t="n">
        <f aca="false">D21*A21</f>
        <v>42000</v>
      </c>
      <c r="W21" s="20" t="s">
        <v>44</v>
      </c>
      <c r="X21" s="20"/>
    </row>
    <row r="22" customFormat="false" ht="13.5" hidden="false" customHeight="false" outlineLevel="0" collapsed="false">
      <c r="C22" s="18"/>
      <c r="D22" s="19"/>
      <c r="H22" s="21" t="n">
        <v>0</v>
      </c>
      <c r="J22" s="21" t="n">
        <v>0</v>
      </c>
      <c r="L22" s="21" t="n">
        <v>0</v>
      </c>
      <c r="N22" s="21" t="n">
        <v>0</v>
      </c>
      <c r="V22" s="21" t="n">
        <f aca="false">D22*A22</f>
        <v>0</v>
      </c>
      <c r="W22" s="20" t="s">
        <v>45</v>
      </c>
      <c r="X22" s="20"/>
    </row>
    <row r="23" customFormat="false" ht="13.5" hidden="false" customHeight="false" outlineLevel="0" collapsed="false">
      <c r="A23" s="1" t="s">
        <v>46</v>
      </c>
      <c r="C23" s="22" t="n">
        <f aca="false">SUM(C11:C22)</f>
        <v>14</v>
      </c>
      <c r="D23" s="22" t="n">
        <f aca="false">SUM(D11:D22)</f>
        <v>14</v>
      </c>
      <c r="H23" s="1" t="n">
        <f aca="false">SUM(H11:H22)</f>
        <v>0</v>
      </c>
      <c r="J23" s="1" t="n">
        <f aca="false">SUM(J11:J22)</f>
        <v>0</v>
      </c>
      <c r="L23" s="1" t="n">
        <f aca="false">SUM(L11:L22)</f>
        <v>0</v>
      </c>
      <c r="N23" s="1" t="n">
        <f aca="false">SUM(N11:N22)</f>
        <v>0</v>
      </c>
      <c r="V23" s="1" t="n">
        <f aca="false">SUM(V11:V22)</f>
        <v>817000</v>
      </c>
      <c r="W23" s="20" t="s">
        <v>47</v>
      </c>
      <c r="X23" s="20"/>
    </row>
    <row r="24" customFormat="false" ht="12.75" hidden="false" customHeight="false" outlineLevel="0" collapsed="false">
      <c r="A24" s="1" t="s">
        <v>48</v>
      </c>
      <c r="B24" s="8"/>
      <c r="C24" s="23" t="n">
        <f aca="false">SUM(C11,C12,C13,C14,C15,C16,C19,C20,C21)</f>
        <v>12</v>
      </c>
      <c r="D24" s="23" t="n">
        <f aca="false">SUM(D11,D12,D13,D14,D15,D16,D19,D20,D21)</f>
        <v>11</v>
      </c>
      <c r="E24" s="8"/>
      <c r="F24" s="8"/>
      <c r="G24" s="8"/>
      <c r="H24" s="8"/>
      <c r="I24" s="8"/>
      <c r="J24" s="8"/>
      <c r="K24" s="8"/>
      <c r="L24" s="8"/>
      <c r="M24" s="8"/>
      <c r="N24" s="8"/>
      <c r="V24" s="8"/>
      <c r="W24" s="20" t="s">
        <v>49</v>
      </c>
      <c r="X24" s="20"/>
    </row>
    <row r="25" customFormat="false" ht="13.5" hidden="false" customHeight="false" outlineLevel="0" collapsed="false">
      <c r="C25" s="23"/>
      <c r="W25" s="17"/>
    </row>
    <row r="26" customFormat="false" ht="13.5" hidden="false" customHeight="false" outlineLevel="0" collapsed="false">
      <c r="A26" s="1" t="s">
        <v>50</v>
      </c>
      <c r="C26" s="24"/>
      <c r="F26" s="5" t="s">
        <v>51</v>
      </c>
      <c r="G26" s="5"/>
      <c r="I26" s="5"/>
      <c r="J26" s="1" t="n">
        <f aca="false">J23+J15</f>
        <v>0</v>
      </c>
      <c r="N26" s="1" t="n">
        <f aca="false">554807/12</f>
        <v>46233.9166666667</v>
      </c>
      <c r="V26" s="1" t="n">
        <f aca="false">V23/12</f>
        <v>68083.3333333333</v>
      </c>
      <c r="W26" s="17"/>
    </row>
    <row r="27" customFormat="false" ht="12.75" hidden="false" customHeight="false" outlineLevel="0" collapsed="false">
      <c r="A27" s="25"/>
      <c r="C27" s="1" t="s">
        <v>52</v>
      </c>
      <c r="D27" s="6"/>
      <c r="E27" s="26" t="n">
        <v>0.0425</v>
      </c>
      <c r="J27" s="1" t="n">
        <f aca="false">+J26*E27</f>
        <v>0</v>
      </c>
      <c r="M27" s="6"/>
      <c r="W27" s="17"/>
    </row>
    <row r="28" customFormat="false" ht="13.5" hidden="false" customHeight="false" outlineLevel="0" collapsed="false">
      <c r="A28" s="25"/>
      <c r="C28" s="1" t="s">
        <v>53</v>
      </c>
      <c r="D28" s="6"/>
      <c r="E28" s="26" t="n">
        <v>0.025</v>
      </c>
      <c r="H28" s="21"/>
      <c r="J28" s="21" t="n">
        <f aca="false">+J26*E28</f>
        <v>0</v>
      </c>
      <c r="L28" s="21"/>
      <c r="M28" s="6"/>
      <c r="N28" s="21"/>
      <c r="V28" s="21"/>
      <c r="W28" s="17"/>
    </row>
    <row r="29" customFormat="false" ht="13.5" hidden="false" customHeight="false" outlineLevel="0" collapsed="false">
      <c r="A29" s="1" t="s">
        <v>54</v>
      </c>
      <c r="C29" s="24"/>
      <c r="F29" s="5" t="s">
        <v>55</v>
      </c>
      <c r="G29" s="5"/>
      <c r="I29" s="5"/>
      <c r="J29" s="1" t="n">
        <f aca="false">SUM(J26:J28)</f>
        <v>0</v>
      </c>
      <c r="N29" s="1" t="n">
        <f aca="false">+(N26*1.0425)*11</f>
        <v>530187.439375</v>
      </c>
      <c r="V29" s="1" t="n">
        <f aca="false">+(V26*1.0425)*11</f>
        <v>780745.625</v>
      </c>
      <c r="W29" s="17"/>
    </row>
    <row r="30" customFormat="false" ht="12.75" hidden="false" customHeight="false" outlineLevel="0" collapsed="false">
      <c r="C30" s="27"/>
      <c r="N30" s="21"/>
      <c r="P30" s="28"/>
      <c r="Q30" s="28"/>
      <c r="S30" s="21"/>
      <c r="V30" s="21"/>
      <c r="W30" s="17"/>
    </row>
    <row r="31" customFormat="false" ht="12.75" hidden="false" customHeight="false" outlineLevel="0" collapsed="false">
      <c r="A31" s="1" t="s">
        <v>56</v>
      </c>
      <c r="B31" s="8"/>
      <c r="C31" s="29"/>
      <c r="D31" s="8"/>
      <c r="E31" s="8"/>
      <c r="F31" s="8"/>
      <c r="G31" s="8"/>
      <c r="H31" s="8"/>
      <c r="I31" s="8"/>
      <c r="J31" s="8"/>
      <c r="K31" s="8"/>
      <c r="L31" s="8"/>
      <c r="M31" s="8"/>
      <c r="N31" s="8" t="n">
        <f aca="false">SUM(N26:N30)</f>
        <v>576421.356041667</v>
      </c>
      <c r="O31" s="8"/>
      <c r="P31" s="30" t="n">
        <f aca="false">1427861+2017416</f>
        <v>3445277</v>
      </c>
      <c r="Q31" s="30" t="n">
        <f aca="false">+N31-P31</f>
        <v>-2868855.64395833</v>
      </c>
      <c r="S31" s="1" t="n">
        <v>3721931</v>
      </c>
      <c r="V31" s="8" t="n">
        <f aca="false">SUM(V26:V30)</f>
        <v>848828.958333333</v>
      </c>
      <c r="W31" s="17"/>
    </row>
    <row r="32" customFormat="false" ht="12.75" hidden="false" customHeight="false" outlineLevel="0" collapsed="false">
      <c r="C32" s="27"/>
      <c r="W32" s="17"/>
    </row>
    <row r="33" customFormat="false" ht="12.75" hidden="false" customHeight="false" outlineLevel="0" collapsed="false">
      <c r="A33" s="8" t="s">
        <v>57</v>
      </c>
      <c r="C33" s="27"/>
      <c r="W33" s="17"/>
    </row>
    <row r="34" customFormat="false" ht="12.75" hidden="true" customHeight="false" outlineLevel="0" collapsed="false">
      <c r="B34" s="1" t="s">
        <v>58</v>
      </c>
      <c r="C34" s="27"/>
      <c r="H34" s="19"/>
      <c r="J34" s="19" t="n">
        <v>0</v>
      </c>
      <c r="K34" s="19"/>
      <c r="L34" s="19"/>
      <c r="N34" s="19" t="n">
        <v>0</v>
      </c>
      <c r="V34" s="19" t="n">
        <v>0</v>
      </c>
      <c r="W34" s="17"/>
    </row>
    <row r="35" customFormat="false" ht="12.75" hidden="false" customHeight="false" outlineLevel="0" collapsed="false">
      <c r="B35" s="1" t="s">
        <v>59</v>
      </c>
      <c r="C35" s="27"/>
      <c r="J35" s="1" t="n">
        <v>0</v>
      </c>
      <c r="N35" s="1" t="n">
        <v>0</v>
      </c>
      <c r="V35" s="1" t="n">
        <v>0</v>
      </c>
      <c r="W35" s="17"/>
    </row>
    <row r="36" customFormat="false" ht="12.75" hidden="false" customHeight="false" outlineLevel="0" collapsed="false">
      <c r="B36" s="1" t="s">
        <v>60</v>
      </c>
      <c r="C36" s="27"/>
      <c r="J36" s="1" t="n">
        <v>0</v>
      </c>
      <c r="N36" s="1" t="n">
        <f aca="false">J36*3</f>
        <v>0</v>
      </c>
      <c r="V36" s="1" t="n">
        <f aca="false">R36*3</f>
        <v>0</v>
      </c>
      <c r="W36" s="17"/>
    </row>
    <row r="37" customFormat="false" ht="12.75" hidden="false" customHeight="false" outlineLevel="0" collapsed="false">
      <c r="B37" s="31" t="s">
        <v>61</v>
      </c>
      <c r="C37" s="27"/>
      <c r="H37" s="23"/>
      <c r="J37" s="23" t="n">
        <v>0</v>
      </c>
      <c r="K37" s="23"/>
      <c r="L37" s="23"/>
      <c r="N37" s="1" t="n">
        <v>10000</v>
      </c>
      <c r="P37" s="2" t="n">
        <v>131000</v>
      </c>
      <c r="S37" s="1" t="n">
        <v>790000</v>
      </c>
      <c r="V37" s="1" t="n">
        <v>75000</v>
      </c>
      <c r="W37" s="17"/>
    </row>
    <row r="38" customFormat="false" ht="12.75" hidden="false" customHeight="false" outlineLevel="0" collapsed="false">
      <c r="B38" s="1" t="s">
        <v>62</v>
      </c>
      <c r="C38" s="27"/>
      <c r="H38" s="21"/>
      <c r="J38" s="21" t="n">
        <v>0</v>
      </c>
      <c r="L38" s="21"/>
      <c r="N38" s="21" t="n">
        <v>0</v>
      </c>
      <c r="V38" s="21" t="n">
        <v>0</v>
      </c>
      <c r="W38" s="17"/>
    </row>
    <row r="39" customFormat="false" ht="12.75" hidden="false" customHeight="false" outlineLevel="0" collapsed="false">
      <c r="A39" s="1" t="s">
        <v>63</v>
      </c>
      <c r="C39" s="27"/>
      <c r="J39" s="1" t="n">
        <f aca="false">SUM(J34:J38)</f>
        <v>0</v>
      </c>
      <c r="N39" s="1" t="n">
        <f aca="false">SUM(N34:N38)</f>
        <v>10000</v>
      </c>
      <c r="P39" s="2" t="n">
        <f aca="false">SUM(P34:P38)</f>
        <v>131000</v>
      </c>
      <c r="S39" s="32" t="n">
        <f aca="false">SUM(S34:S38)</f>
        <v>790000</v>
      </c>
      <c r="V39" s="1" t="n">
        <f aca="false">SUM(V34:V38)</f>
        <v>75000</v>
      </c>
      <c r="W39" s="17"/>
    </row>
    <row r="40" customFormat="false" ht="12.75" hidden="false" customHeight="false" outlineLevel="0" collapsed="false">
      <c r="A40" s="8" t="s">
        <v>64</v>
      </c>
      <c r="B40" s="8"/>
      <c r="C40" s="29"/>
      <c r="D40" s="8"/>
      <c r="E40" s="8"/>
      <c r="F40" s="8"/>
      <c r="G40" s="8"/>
      <c r="H40" s="8" t="n">
        <f aca="false">+[1]YTD!M4-28000</f>
        <v>271452.69</v>
      </c>
      <c r="I40" s="8"/>
      <c r="J40" s="8" t="n">
        <f aca="false">+H40*2</f>
        <v>542905.38</v>
      </c>
      <c r="K40" s="8"/>
      <c r="L40" s="8" t="n">
        <f aca="false">+[1]Plan!M4</f>
        <v>816628</v>
      </c>
      <c r="M40" s="8"/>
      <c r="N40" s="8" t="n">
        <f aca="false">N39+N31</f>
        <v>586421.356041667</v>
      </c>
      <c r="O40" s="8"/>
      <c r="P40" s="30" t="n">
        <f aca="false">P31+P39</f>
        <v>3576277</v>
      </c>
      <c r="Q40" s="30" t="n">
        <f aca="false">Q31+Q39</f>
        <v>-2868855.64395833</v>
      </c>
      <c r="R40" s="8"/>
      <c r="S40" s="30" t="n">
        <f aca="false">S31+S39</f>
        <v>4511931</v>
      </c>
      <c r="T40" s="8"/>
      <c r="U40" s="8"/>
      <c r="V40" s="8" t="n">
        <f aca="false">V39+V31</f>
        <v>923828.958333333</v>
      </c>
      <c r="W40" s="33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</row>
    <row r="41" customFormat="false" ht="12.75" hidden="false" customHeight="false" outlineLevel="0" collapsed="false">
      <c r="C41" s="27"/>
      <c r="S41" s="2"/>
      <c r="W41" s="17"/>
    </row>
    <row r="42" customFormat="false" ht="12.75" hidden="false" customHeight="false" outlineLevel="0" collapsed="false">
      <c r="A42" s="8" t="s">
        <v>65</v>
      </c>
      <c r="S42" s="2"/>
      <c r="W42" s="17"/>
    </row>
    <row r="43" customFormat="false" ht="12.75" hidden="false" customHeight="false" outlineLevel="0" collapsed="false">
      <c r="B43" s="1" t="s">
        <v>66</v>
      </c>
      <c r="H43" s="1" t="n">
        <f aca="false">+[1]YTD!M5-5418</f>
        <v>38588.27</v>
      </c>
      <c r="J43" s="1" t="n">
        <f aca="false">+H43*2</f>
        <v>77176.54</v>
      </c>
      <c r="L43" s="1" t="n">
        <f aca="false">+[1]Plan!M5</f>
        <v>147529</v>
      </c>
      <c r="N43" s="1" t="n">
        <f aca="false">(4800*D24)+(N40*0.091)</f>
        <v>106164.343399792</v>
      </c>
      <c r="P43" s="2" t="n">
        <f aca="false">164412+279889</f>
        <v>444301</v>
      </c>
      <c r="Q43" s="2" t="n">
        <f aca="false">+N43-P43</f>
        <v>-338136.656600208</v>
      </c>
      <c r="S43" s="2" t="n">
        <v>577677</v>
      </c>
      <c r="V43" s="1" t="n">
        <f aca="false">(4800*L24)+(V40*0.091)</f>
        <v>84068.4352083333</v>
      </c>
      <c r="W43" s="17"/>
    </row>
    <row r="44" customFormat="false" ht="12.75" hidden="false" customHeight="false" outlineLevel="0" collapsed="false">
      <c r="B44" s="1" t="s">
        <v>67</v>
      </c>
      <c r="H44" s="21" t="n">
        <f aca="false">+[1]YTD!M6-2520</f>
        <v>21813.89</v>
      </c>
      <c r="J44" s="21" t="n">
        <f aca="false">+H44*2</f>
        <v>43627.78</v>
      </c>
      <c r="L44" s="21" t="n">
        <f aca="false">+[1]Plan!M6</f>
        <v>73482</v>
      </c>
      <c r="N44" s="21" t="n">
        <f aca="false">+N40*0.0765</f>
        <v>44861.2337371875</v>
      </c>
      <c r="S44" s="2"/>
      <c r="V44" s="21" t="n">
        <f aca="false">+V40*0.0765</f>
        <v>70672.9153125</v>
      </c>
      <c r="W44" s="17"/>
    </row>
    <row r="45" customFormat="false" ht="12.75" hidden="false" customHeight="false" outlineLevel="0" collapsed="false">
      <c r="A45" s="1" t="s">
        <v>68</v>
      </c>
      <c r="H45" s="8" t="n">
        <f aca="false">SUM(H43:H44)</f>
        <v>60402.16</v>
      </c>
      <c r="I45" s="8"/>
      <c r="J45" s="8" t="n">
        <f aca="false">SUM(J43:J44)</f>
        <v>120804.32</v>
      </c>
      <c r="K45" s="8"/>
      <c r="L45" s="8" t="n">
        <f aca="false">SUM(L43:L44)</f>
        <v>221011</v>
      </c>
      <c r="M45" s="8"/>
      <c r="N45" s="8" t="n">
        <f aca="false">SUM(N43:N44)</f>
        <v>151025.577136979</v>
      </c>
      <c r="S45" s="2"/>
      <c r="V45" s="8" t="n">
        <f aca="false">SUM(V43:V44)</f>
        <v>154741.350520833</v>
      </c>
      <c r="W45" s="17"/>
    </row>
    <row r="46" customFormat="false" ht="12.75" hidden="false" customHeight="false" outlineLevel="0" collapsed="false">
      <c r="N46" s="19"/>
      <c r="P46" s="2" t="n">
        <f aca="false">106795+130236</f>
        <v>237031</v>
      </c>
      <c r="Q46" s="2" t="n">
        <f aca="false">+N46-P46</f>
        <v>-237031</v>
      </c>
      <c r="S46" s="2" t="n">
        <v>257026</v>
      </c>
      <c r="V46" s="19"/>
      <c r="W46" s="17"/>
    </row>
    <row r="47" customFormat="false" ht="12.75" hidden="false" customHeight="false" outlineLevel="0" collapsed="false">
      <c r="C47" s="34"/>
      <c r="S47" s="2"/>
      <c r="W47" s="17"/>
    </row>
    <row r="48" customFormat="false" ht="12.75" hidden="false" customHeight="false" outlineLevel="0" collapsed="false">
      <c r="A48" s="8" t="s">
        <v>69</v>
      </c>
      <c r="S48" s="2"/>
      <c r="W48" s="17"/>
    </row>
    <row r="49" customFormat="false" ht="12.75" hidden="false" customHeight="false" outlineLevel="0" collapsed="false">
      <c r="A49" s="8"/>
      <c r="B49" s="1" t="s">
        <v>70</v>
      </c>
      <c r="H49" s="1" t="n">
        <v>0</v>
      </c>
      <c r="J49" s="1" t="n">
        <f aca="false">+H49*2</f>
        <v>0</v>
      </c>
      <c r="L49" s="1" t="n">
        <v>0</v>
      </c>
      <c r="N49" s="1" t="n">
        <v>0</v>
      </c>
      <c r="P49" s="2" t="n">
        <f aca="false">85195+39594</f>
        <v>124789</v>
      </c>
      <c r="Q49" s="2" t="n">
        <f aca="false">+N49-P49</f>
        <v>-124789</v>
      </c>
      <c r="S49" s="2" t="n">
        <v>79187</v>
      </c>
      <c r="V49" s="1" t="n">
        <v>18000</v>
      </c>
      <c r="W49" s="17"/>
    </row>
    <row r="50" customFormat="false" ht="12.75" hidden="false" customHeight="false" outlineLevel="0" collapsed="false">
      <c r="A50" s="8"/>
      <c r="B50" s="1" t="s">
        <v>71</v>
      </c>
      <c r="H50" s="1" t="n">
        <f aca="false">+[1]YTD!M8</f>
        <v>100</v>
      </c>
      <c r="J50" s="1" t="n">
        <f aca="false">+H50*2</f>
        <v>200</v>
      </c>
      <c r="L50" s="1" t="n">
        <f aca="false">+[1]Plan!M8</f>
        <v>0</v>
      </c>
      <c r="N50" s="1" t="n">
        <v>0</v>
      </c>
      <c r="P50" s="2" t="n">
        <f aca="false">2146+3690</f>
        <v>5836</v>
      </c>
      <c r="Q50" s="2" t="n">
        <f aca="false">+N50-P50</f>
        <v>-5836</v>
      </c>
      <c r="S50" s="2" t="n">
        <v>6149</v>
      </c>
      <c r="V50" s="1" t="n">
        <v>0</v>
      </c>
      <c r="W50" s="17"/>
    </row>
    <row r="51" customFormat="false" ht="12.75" hidden="false" customHeight="false" outlineLevel="0" collapsed="false">
      <c r="A51" s="8"/>
      <c r="B51" s="1" t="s">
        <v>72</v>
      </c>
      <c r="H51" s="1" t="n">
        <f aca="false">+[1]YTD!M9</f>
        <v>37</v>
      </c>
      <c r="J51" s="1" t="n">
        <f aca="false">+H51*2</f>
        <v>74</v>
      </c>
      <c r="L51" s="1" t="n">
        <f aca="false">+[1]Plan!M9</f>
        <v>2400</v>
      </c>
      <c r="N51" s="1" t="n">
        <v>0</v>
      </c>
      <c r="P51" s="2" t="n">
        <f aca="false">26465+16770</f>
        <v>43235</v>
      </c>
      <c r="Q51" s="2" t="n">
        <f aca="false">+N51-P51</f>
        <v>-43235</v>
      </c>
      <c r="S51" s="2" t="n">
        <v>32919</v>
      </c>
      <c r="V51" s="1" t="n">
        <v>3000</v>
      </c>
      <c r="W51" s="17"/>
    </row>
    <row r="52" customFormat="false" ht="12.75" hidden="false" customHeight="false" outlineLevel="0" collapsed="false">
      <c r="A52" s="8"/>
      <c r="B52" s="1" t="s">
        <v>73</v>
      </c>
      <c r="H52" s="1" t="n">
        <f aca="false">+[1]YTD!M10</f>
        <v>4113.4</v>
      </c>
      <c r="J52" s="1" t="n">
        <f aca="false">+H52*2</f>
        <v>8226.8</v>
      </c>
      <c r="L52" s="1" t="n">
        <f aca="false">+[1]Plan!M10</f>
        <v>23508</v>
      </c>
      <c r="N52" s="1" t="n">
        <v>0</v>
      </c>
      <c r="S52" s="2"/>
      <c r="V52" s="1" t="n">
        <v>0</v>
      </c>
      <c r="W52" s="17"/>
    </row>
    <row r="53" customFormat="false" ht="12.75" hidden="false" customHeight="false" outlineLevel="0" collapsed="false">
      <c r="A53" s="8"/>
      <c r="B53" s="1" t="s">
        <v>74</v>
      </c>
      <c r="H53" s="1" t="n">
        <f aca="false">+[1]YTD!M11</f>
        <v>10596.76</v>
      </c>
      <c r="J53" s="1" t="n">
        <f aca="false">+H53*2</f>
        <v>21193.52</v>
      </c>
      <c r="L53" s="1" t="n">
        <f aca="false">+[1]Plan!M11</f>
        <v>9996</v>
      </c>
      <c r="N53" s="1" t="n">
        <v>0</v>
      </c>
      <c r="P53" s="2" t="n">
        <f aca="false">29602+67548</f>
        <v>97150</v>
      </c>
      <c r="Q53" s="2" t="n">
        <f aca="false">+N53-P53</f>
        <v>-97150</v>
      </c>
      <c r="S53" s="2" t="n">
        <v>134475</v>
      </c>
      <c r="V53" s="1" t="n">
        <v>22000</v>
      </c>
      <c r="W53" s="17"/>
    </row>
    <row r="54" customFormat="false" ht="12.75" hidden="false" customHeight="false" outlineLevel="0" collapsed="false">
      <c r="A54" s="8"/>
      <c r="B54" s="1" t="s">
        <v>75</v>
      </c>
      <c r="H54" s="1" t="n">
        <f aca="false">+[1]YTD!M12</f>
        <v>0</v>
      </c>
      <c r="J54" s="1" t="n">
        <f aca="false">+H54*2</f>
        <v>0</v>
      </c>
      <c r="L54" s="1" t="n">
        <f aca="false">+[1]Plan!M12</f>
        <v>0</v>
      </c>
      <c r="N54" s="1" t="n">
        <v>0</v>
      </c>
      <c r="S54" s="2"/>
      <c r="V54" s="1" t="n">
        <v>5000</v>
      </c>
      <c r="W54" s="17"/>
    </row>
    <row r="55" customFormat="false" ht="12.75" hidden="false" customHeight="false" outlineLevel="0" collapsed="false">
      <c r="A55" s="8"/>
      <c r="B55" s="1" t="s">
        <v>76</v>
      </c>
      <c r="H55" s="1" t="n">
        <f aca="false">+[1]YTD!M13</f>
        <v>0</v>
      </c>
      <c r="J55" s="1" t="n">
        <f aca="false">+H55*2</f>
        <v>0</v>
      </c>
      <c r="L55" s="1" t="n">
        <f aca="false">+[1]Plan!M13</f>
        <v>0</v>
      </c>
      <c r="N55" s="1" t="n">
        <v>0</v>
      </c>
      <c r="S55" s="2"/>
      <c r="V55" s="1" t="n">
        <v>0</v>
      </c>
      <c r="W55" s="17"/>
    </row>
    <row r="56" customFormat="false" ht="12.75" hidden="false" customHeight="false" outlineLevel="0" collapsed="false">
      <c r="B56" s="1" t="s">
        <v>77</v>
      </c>
      <c r="H56" s="21" t="n">
        <f aca="false">+[1]YTD!M51</f>
        <v>313.78</v>
      </c>
      <c r="J56" s="21" t="n">
        <f aca="false">+H56*2</f>
        <v>627.56</v>
      </c>
      <c r="L56" s="21" t="n">
        <f aca="false">+[1]Plan!M51</f>
        <v>2400</v>
      </c>
      <c r="N56" s="21" t="n">
        <v>0</v>
      </c>
      <c r="P56" s="28" t="n">
        <f aca="false">47692+22026+126</f>
        <v>69844</v>
      </c>
      <c r="Q56" s="28" t="n">
        <f aca="false">+N56-P56</f>
        <v>-69844</v>
      </c>
      <c r="S56" s="28" t="n">
        <f aca="false">126+43435</f>
        <v>43561</v>
      </c>
      <c r="V56" s="21" t="n">
        <v>0</v>
      </c>
      <c r="W56" s="17"/>
    </row>
    <row r="57" customFormat="false" ht="12.75" hidden="false" customHeight="false" outlineLevel="0" collapsed="false">
      <c r="A57" s="1" t="s">
        <v>78</v>
      </c>
      <c r="H57" s="8" t="n">
        <f aca="false">SUM(H49:H56)</f>
        <v>15160.94</v>
      </c>
      <c r="I57" s="8"/>
      <c r="J57" s="8" t="n">
        <f aca="false">SUM(J49:J56)</f>
        <v>30321.88</v>
      </c>
      <c r="K57" s="8"/>
      <c r="L57" s="8" t="n">
        <f aca="false">SUM(L49:L56)</f>
        <v>38304</v>
      </c>
      <c r="M57" s="8"/>
      <c r="N57" s="8" t="n">
        <f aca="false">SUM(N49:N56)</f>
        <v>0</v>
      </c>
      <c r="P57" s="2" t="n">
        <f aca="false">SUM(P49:P56)</f>
        <v>340854</v>
      </c>
      <c r="Q57" s="2" t="n">
        <f aca="false">SUM(Q49:Q56)</f>
        <v>-340854</v>
      </c>
      <c r="S57" s="2" t="n">
        <f aca="false">SUM(S49:S56)</f>
        <v>296291</v>
      </c>
      <c r="V57" s="8" t="n">
        <f aca="false">SUM(V49:V56)</f>
        <v>48000</v>
      </c>
      <c r="W57" s="17"/>
    </row>
    <row r="58" customFormat="false" ht="12.75" hidden="false" customHeight="false" outlineLevel="0" collapsed="false">
      <c r="S58" s="2"/>
      <c r="W58" s="17"/>
    </row>
    <row r="59" customFormat="false" ht="12.75" hidden="false" customHeight="false" outlineLevel="0" collapsed="false">
      <c r="A59" s="8" t="s">
        <v>79</v>
      </c>
      <c r="S59" s="2"/>
      <c r="W59" s="17"/>
    </row>
    <row r="60" customFormat="false" ht="12.75" hidden="false" customHeight="false" outlineLevel="0" collapsed="false">
      <c r="B60" s="1" t="s">
        <v>80</v>
      </c>
      <c r="H60" s="1" t="n">
        <f aca="false">[1]YTD!M14</f>
        <v>22560.39</v>
      </c>
      <c r="J60" s="1" t="n">
        <f aca="false">+H60*2</f>
        <v>45120.78</v>
      </c>
      <c r="L60" s="1" t="n">
        <f aca="false">[1]Plan!M14</f>
        <v>20004</v>
      </c>
      <c r="N60" s="1" t="n">
        <v>0</v>
      </c>
      <c r="S60" s="2"/>
      <c r="V60" s="1" t="n">
        <v>40000</v>
      </c>
      <c r="W60" s="17"/>
    </row>
    <row r="61" customFormat="false" ht="12.75" hidden="false" customHeight="false" outlineLevel="0" collapsed="false">
      <c r="B61" s="34" t="s">
        <v>81</v>
      </c>
      <c r="J61" s="1" t="n">
        <f aca="false">+H61*2</f>
        <v>0</v>
      </c>
      <c r="N61" s="1" t="n">
        <v>0</v>
      </c>
      <c r="S61" s="2"/>
      <c r="V61" s="1" t="n">
        <v>0</v>
      </c>
      <c r="W61" s="17"/>
    </row>
    <row r="62" customFormat="false" ht="12.75" hidden="false" customHeight="false" outlineLevel="0" collapsed="false">
      <c r="B62" s="34" t="s">
        <v>82</v>
      </c>
      <c r="J62" s="1" t="n">
        <f aca="false">+H62*2</f>
        <v>0</v>
      </c>
      <c r="N62" s="1" t="n">
        <v>0</v>
      </c>
      <c r="S62" s="2"/>
      <c r="V62" s="1" t="n">
        <v>0</v>
      </c>
      <c r="W62" s="17"/>
    </row>
    <row r="63" customFormat="false" ht="12.75" hidden="false" customHeight="false" outlineLevel="0" collapsed="false">
      <c r="B63" s="34" t="s">
        <v>83</v>
      </c>
      <c r="J63" s="1" t="n">
        <f aca="false">+H63*2</f>
        <v>0</v>
      </c>
      <c r="N63" s="1" t="n">
        <v>0</v>
      </c>
      <c r="S63" s="2"/>
      <c r="V63" s="1" t="n">
        <v>0</v>
      </c>
      <c r="W63" s="17"/>
    </row>
    <row r="64" customFormat="false" ht="12.75" hidden="false" customHeight="false" outlineLevel="0" collapsed="false">
      <c r="B64" s="34" t="s">
        <v>84</v>
      </c>
      <c r="H64" s="21"/>
      <c r="J64" s="21" t="n">
        <f aca="false">+H64*2</f>
        <v>0</v>
      </c>
      <c r="L64" s="21"/>
      <c r="N64" s="21" t="n">
        <v>0</v>
      </c>
      <c r="S64" s="2"/>
      <c r="V64" s="21" t="n">
        <v>0</v>
      </c>
      <c r="W64" s="17"/>
    </row>
    <row r="65" customFormat="false" ht="12.75" hidden="false" customHeight="false" outlineLevel="0" collapsed="false">
      <c r="B65" s="1" t="s">
        <v>85</v>
      </c>
      <c r="H65" s="8" t="n">
        <f aca="false">SUM(H60:H64)</f>
        <v>22560.39</v>
      </c>
      <c r="I65" s="8"/>
      <c r="J65" s="8" t="n">
        <f aca="false">SUM(J60:J64)</f>
        <v>45120.78</v>
      </c>
      <c r="K65" s="8"/>
      <c r="L65" s="8" t="n">
        <f aca="false">SUM(L60:L64)</f>
        <v>20004</v>
      </c>
      <c r="M65" s="8"/>
      <c r="N65" s="8" t="n">
        <f aca="false">SUM(N60:N64)</f>
        <v>0</v>
      </c>
      <c r="S65" s="2"/>
      <c r="V65" s="8" t="n">
        <f aca="false">SUM(V60:V64)</f>
        <v>40000</v>
      </c>
      <c r="W65" s="17"/>
    </row>
    <row r="66" customFormat="false" ht="12.75" hidden="false" customHeight="false" outlineLevel="0" collapsed="false">
      <c r="B66" s="34" t="s">
        <v>86</v>
      </c>
      <c r="H66" s="1" t="n">
        <f aca="false">[1]YTD!M15</f>
        <v>1856.57</v>
      </c>
      <c r="J66" s="1" t="n">
        <f aca="false">+H66*2</f>
        <v>3713.14</v>
      </c>
      <c r="L66" s="1" t="n">
        <f aca="false">[1]Plan!M15</f>
        <v>26004</v>
      </c>
      <c r="N66" s="1" t="n">
        <v>0</v>
      </c>
      <c r="S66" s="2"/>
      <c r="V66" s="1" t="n">
        <v>0</v>
      </c>
      <c r="W66" s="17"/>
    </row>
    <row r="67" customFormat="false" ht="12.75" hidden="false" customHeight="false" outlineLevel="0" collapsed="false">
      <c r="B67" s="34" t="s">
        <v>87</v>
      </c>
      <c r="H67" s="21"/>
      <c r="J67" s="21" t="n">
        <f aca="false">+H67*2</f>
        <v>0</v>
      </c>
      <c r="L67" s="21"/>
      <c r="N67" s="21" t="n">
        <v>0</v>
      </c>
      <c r="S67" s="2"/>
      <c r="V67" s="21" t="n">
        <v>0</v>
      </c>
      <c r="W67" s="17"/>
    </row>
    <row r="68" customFormat="false" ht="12.75" hidden="false" customHeight="false" outlineLevel="0" collapsed="false">
      <c r="A68" s="1" t="s">
        <v>88</v>
      </c>
      <c r="H68" s="8" t="n">
        <f aca="false">+H67+H66+H65</f>
        <v>24416.96</v>
      </c>
      <c r="I68" s="8"/>
      <c r="J68" s="8" t="n">
        <f aca="false">+J67+J66+J65</f>
        <v>48833.92</v>
      </c>
      <c r="K68" s="8"/>
      <c r="L68" s="8" t="n">
        <f aca="false">+L67+L66+L65</f>
        <v>46008</v>
      </c>
      <c r="M68" s="8"/>
      <c r="N68" s="8" t="n">
        <f aca="false">+N67+N66+N65</f>
        <v>0</v>
      </c>
      <c r="S68" s="2"/>
      <c r="V68" s="8" t="n">
        <f aca="false">+V67+V66+V65</f>
        <v>40000</v>
      </c>
      <c r="W68" s="17"/>
    </row>
    <row r="69" customFormat="false" ht="12.75" hidden="false" customHeight="false" outlineLevel="0" collapsed="false">
      <c r="S69" s="2"/>
      <c r="W69" s="17"/>
    </row>
    <row r="70" customFormat="false" ht="12.75" hidden="false" customHeight="false" outlineLevel="0" collapsed="false">
      <c r="A70" s="8" t="s">
        <v>89</v>
      </c>
      <c r="S70" s="2"/>
      <c r="W70" s="17"/>
    </row>
    <row r="71" customFormat="false" ht="12.75" hidden="false" customHeight="false" outlineLevel="0" collapsed="false">
      <c r="B71" s="1" t="s">
        <v>90</v>
      </c>
      <c r="H71" s="1" t="n">
        <v>0</v>
      </c>
      <c r="J71" s="1" t="n">
        <f aca="false">+H71*2</f>
        <v>0</v>
      </c>
      <c r="L71" s="1" t="n">
        <v>0</v>
      </c>
      <c r="N71" s="1" t="n">
        <v>0</v>
      </c>
      <c r="P71" s="2" t="n">
        <v>40415</v>
      </c>
      <c r="Q71" s="2" t="n">
        <f aca="false">+N71-P71</f>
        <v>-40415</v>
      </c>
      <c r="S71" s="2" t="n">
        <v>0</v>
      </c>
      <c r="V71" s="1" t="n">
        <v>10000</v>
      </c>
      <c r="W71" s="17"/>
    </row>
    <row r="72" customFormat="false" ht="12.75" hidden="false" customHeight="false" outlineLevel="0" collapsed="false">
      <c r="B72" s="1" t="s">
        <v>91</v>
      </c>
      <c r="H72" s="21" t="n">
        <v>0</v>
      </c>
      <c r="J72" s="21" t="n">
        <f aca="false">+H72*2</f>
        <v>0</v>
      </c>
      <c r="L72" s="21" t="n">
        <v>0</v>
      </c>
      <c r="N72" s="21" t="n">
        <v>0</v>
      </c>
      <c r="P72" s="28" t="n">
        <f aca="false">1539+2418</f>
        <v>3957</v>
      </c>
      <c r="Q72" s="28" t="n">
        <f aca="false">+N72-P72</f>
        <v>-3957</v>
      </c>
      <c r="S72" s="28" t="n">
        <v>4832</v>
      </c>
      <c r="V72" s="21" t="n">
        <v>10000</v>
      </c>
      <c r="W72" s="17"/>
    </row>
    <row r="73" customFormat="false" ht="12.75" hidden="false" customHeight="false" outlineLevel="0" collapsed="false">
      <c r="A73" s="1" t="s">
        <v>92</v>
      </c>
      <c r="H73" s="8" t="n">
        <f aca="false">SUM(H71:H72)</f>
        <v>0</v>
      </c>
      <c r="I73" s="8"/>
      <c r="J73" s="8" t="n">
        <f aca="false">SUM(J71:J72)</f>
        <v>0</v>
      </c>
      <c r="K73" s="8"/>
      <c r="L73" s="8" t="n">
        <f aca="false">SUM(L71:L72)</f>
        <v>0</v>
      </c>
      <c r="M73" s="8"/>
      <c r="N73" s="8" t="n">
        <f aca="false">SUM(N71:N72)</f>
        <v>0</v>
      </c>
      <c r="P73" s="2" t="n">
        <f aca="false">SUM(P71:P72)</f>
        <v>44372</v>
      </c>
      <c r="Q73" s="2" t="n">
        <f aca="false">SUM(Q71:Q72)</f>
        <v>-44372</v>
      </c>
      <c r="S73" s="2" t="n">
        <f aca="false">SUM(S71:S72)</f>
        <v>4832</v>
      </c>
      <c r="V73" s="8" t="n">
        <f aca="false">SUM(V71:V72)</f>
        <v>20000</v>
      </c>
      <c r="W73" s="17"/>
    </row>
    <row r="74" customFormat="false" ht="12.75" hidden="false" customHeight="false" outlineLevel="0" collapsed="false">
      <c r="S74" s="2"/>
      <c r="W74" s="17"/>
    </row>
    <row r="75" customFormat="false" ht="12.75" hidden="false" customHeight="false" outlineLevel="0" collapsed="false">
      <c r="A75" s="8" t="s">
        <v>93</v>
      </c>
      <c r="S75" s="2"/>
      <c r="W75" s="17"/>
    </row>
    <row r="76" customFormat="false" ht="12.75" hidden="false" customHeight="false" outlineLevel="0" collapsed="false">
      <c r="B76" s="34" t="s">
        <v>94</v>
      </c>
      <c r="H76" s="1" t="n">
        <f aca="false">[1]YTD!M16</f>
        <v>0</v>
      </c>
      <c r="J76" s="1" t="n">
        <f aca="false">+H76*2</f>
        <v>0</v>
      </c>
      <c r="L76" s="1" t="n">
        <f aca="false">[1]Plan!M16</f>
        <v>0</v>
      </c>
      <c r="N76" s="1" t="n">
        <v>0</v>
      </c>
      <c r="P76" s="2" t="n">
        <f aca="false">-107758+250002</f>
        <v>142244</v>
      </c>
      <c r="Q76" s="2" t="n">
        <f aca="false">+N76-P76</f>
        <v>-142244</v>
      </c>
      <c r="S76" s="2" t="n">
        <v>500000</v>
      </c>
      <c r="V76" s="1" t="n">
        <v>0</v>
      </c>
      <c r="W76" s="17"/>
    </row>
    <row r="77" customFormat="false" ht="12.75" hidden="true" customHeight="false" outlineLevel="0" collapsed="false">
      <c r="B77" s="34" t="s">
        <v>95</v>
      </c>
      <c r="J77" s="1" t="n">
        <f aca="false">+H77*2</f>
        <v>0</v>
      </c>
      <c r="M77" s="2"/>
      <c r="N77" s="1" t="n">
        <f aca="false">J77*12</f>
        <v>0</v>
      </c>
      <c r="P77" s="2" t="n">
        <f aca="false">8184+4218</f>
        <v>12402</v>
      </c>
      <c r="Q77" s="2" t="n">
        <f aca="false">+N77-P77</f>
        <v>-12402</v>
      </c>
      <c r="S77" s="2" t="n">
        <v>7818</v>
      </c>
      <c r="V77" s="1" t="n">
        <f aca="false">R77*12</f>
        <v>0</v>
      </c>
      <c r="W77" s="17"/>
    </row>
    <row r="78" customFormat="false" ht="12.75" hidden="true" customHeight="false" outlineLevel="0" collapsed="false">
      <c r="B78" s="34" t="s">
        <v>96</v>
      </c>
      <c r="J78" s="1" t="n">
        <f aca="false">+H78*2</f>
        <v>0</v>
      </c>
      <c r="M78" s="2"/>
      <c r="N78" s="1" t="n">
        <f aca="false">J78*12</f>
        <v>0</v>
      </c>
      <c r="S78" s="2"/>
      <c r="V78" s="1" t="n">
        <f aca="false">R78*12</f>
        <v>0</v>
      </c>
      <c r="W78" s="17"/>
    </row>
    <row r="79" customFormat="false" ht="12.75" hidden="false" customHeight="false" outlineLevel="0" collapsed="false">
      <c r="B79" s="34" t="s">
        <v>97</v>
      </c>
      <c r="H79" s="1" t="n">
        <f aca="false">[1]YTD!M19</f>
        <v>371.15</v>
      </c>
      <c r="J79" s="1" t="n">
        <f aca="false">+H79*2</f>
        <v>742.3</v>
      </c>
      <c r="L79" s="1" t="n">
        <f aca="false">[1]Plan!M19</f>
        <v>0</v>
      </c>
      <c r="M79" s="2"/>
      <c r="N79" s="1" t="n">
        <v>0</v>
      </c>
      <c r="S79" s="2"/>
      <c r="V79" s="1" t="n">
        <v>0</v>
      </c>
      <c r="W79" s="17"/>
    </row>
    <row r="80" customFormat="false" ht="12.75" hidden="false" customHeight="false" outlineLevel="0" collapsed="false">
      <c r="B80" s="34" t="s">
        <v>98</v>
      </c>
      <c r="H80" s="1" t="n">
        <f aca="false">[1]YTD!M20</f>
        <v>195.38</v>
      </c>
      <c r="J80" s="1" t="n">
        <f aca="false">+H80*2</f>
        <v>390.76</v>
      </c>
      <c r="L80" s="1" t="n">
        <f aca="false">[1]Plan!M20</f>
        <v>0</v>
      </c>
      <c r="M80" s="2"/>
      <c r="N80" s="1" t="n">
        <v>0</v>
      </c>
      <c r="S80" s="2"/>
      <c r="V80" s="1" t="n">
        <v>0</v>
      </c>
      <c r="W80" s="17"/>
    </row>
    <row r="81" customFormat="false" ht="12.75" hidden="false" customHeight="false" outlineLevel="0" collapsed="false">
      <c r="B81" s="34" t="s">
        <v>99</v>
      </c>
      <c r="H81" s="1" t="n">
        <f aca="false">[1]YTD!M21</f>
        <v>0</v>
      </c>
      <c r="J81" s="1" t="n">
        <f aca="false">+H81*2</f>
        <v>0</v>
      </c>
      <c r="L81" s="1" t="n">
        <f aca="false">[1]Plan!M21</f>
        <v>0</v>
      </c>
      <c r="M81" s="2"/>
      <c r="N81" s="1" t="n">
        <v>0</v>
      </c>
      <c r="S81" s="2"/>
      <c r="V81" s="1" t="n">
        <v>0</v>
      </c>
      <c r="W81" s="17"/>
    </row>
    <row r="82" customFormat="false" ht="12.75" hidden="true" customHeight="false" outlineLevel="0" collapsed="false">
      <c r="B82" s="34" t="s">
        <v>100</v>
      </c>
      <c r="J82" s="1" t="n">
        <f aca="false">+H82*2</f>
        <v>0</v>
      </c>
      <c r="M82" s="2"/>
      <c r="N82" s="1" t="n">
        <f aca="false">J82*12</f>
        <v>0</v>
      </c>
      <c r="S82" s="2"/>
      <c r="V82" s="1" t="n">
        <f aca="false">R82*12</f>
        <v>0</v>
      </c>
      <c r="W82" s="17"/>
    </row>
    <row r="83" customFormat="false" ht="12.75" hidden="true" customHeight="false" outlineLevel="0" collapsed="false">
      <c r="B83" s="34" t="s">
        <v>101</v>
      </c>
      <c r="J83" s="1" t="n">
        <f aca="false">+H83*2</f>
        <v>0</v>
      </c>
      <c r="M83" s="2"/>
      <c r="N83" s="1" t="n">
        <f aca="false">J83*12</f>
        <v>0</v>
      </c>
      <c r="S83" s="2"/>
      <c r="V83" s="1" t="n">
        <f aca="false">R83*12</f>
        <v>0</v>
      </c>
      <c r="W83" s="17"/>
    </row>
    <row r="84" customFormat="false" ht="12.75" hidden="false" customHeight="false" outlineLevel="0" collapsed="false">
      <c r="B84" s="34" t="s">
        <v>102</v>
      </c>
      <c r="H84" s="21" t="n">
        <f aca="false">[1]YTD!M23</f>
        <v>5695.11</v>
      </c>
      <c r="J84" s="21" t="n">
        <f aca="false">+H84*2</f>
        <v>11390.22</v>
      </c>
      <c r="L84" s="21" t="n">
        <f aca="false">[1]Plan!M23</f>
        <v>0</v>
      </c>
      <c r="M84" s="2"/>
      <c r="N84" s="21" t="n">
        <v>0</v>
      </c>
      <c r="S84" s="2"/>
      <c r="V84" s="21" t="n">
        <v>0</v>
      </c>
      <c r="W84" s="17"/>
    </row>
    <row r="85" customFormat="false" ht="12.75" hidden="false" customHeight="false" outlineLevel="0" collapsed="false">
      <c r="A85" s="1" t="s">
        <v>103</v>
      </c>
      <c r="H85" s="8" t="n">
        <f aca="false">SUM(H76:H84)</f>
        <v>6261.64</v>
      </c>
      <c r="I85" s="8"/>
      <c r="J85" s="8" t="n">
        <f aca="false">SUM(J76:J84)</f>
        <v>12523.28</v>
      </c>
      <c r="K85" s="8"/>
      <c r="L85" s="8" t="n">
        <f aca="false">SUM(L76:L84)</f>
        <v>0</v>
      </c>
      <c r="M85" s="8"/>
      <c r="N85" s="8" t="n">
        <f aca="false">SUM(N76:N84)</f>
        <v>0</v>
      </c>
      <c r="P85" s="2" t="n">
        <f aca="false">SUM(P76:P84)</f>
        <v>154646</v>
      </c>
      <c r="Q85" s="2" t="n">
        <f aca="false">SUM(Q76:Q84)</f>
        <v>-154646</v>
      </c>
      <c r="S85" s="2" t="n">
        <f aca="false">SUM(S76:S84)</f>
        <v>507818</v>
      </c>
      <c r="V85" s="8" t="n">
        <f aca="false">SUM(V76:V84)</f>
        <v>0</v>
      </c>
      <c r="W85" s="17"/>
    </row>
    <row r="86" customFormat="false" ht="12.75" hidden="false" customHeight="false" outlineLevel="0" collapsed="false">
      <c r="S86" s="2"/>
      <c r="W86" s="17"/>
    </row>
    <row r="87" customFormat="false" ht="12.75" hidden="false" customHeight="false" outlineLevel="0" collapsed="false">
      <c r="A87" s="8" t="s">
        <v>104</v>
      </c>
      <c r="S87" s="2"/>
      <c r="W87" s="17"/>
    </row>
    <row r="88" customFormat="false" ht="12.75" hidden="false" customHeight="false" outlineLevel="0" collapsed="false">
      <c r="B88" s="34" t="s">
        <v>105</v>
      </c>
      <c r="H88" s="1" t="n">
        <f aca="false">[1]YTD!M24</f>
        <v>0</v>
      </c>
      <c r="J88" s="1" t="n">
        <f aca="false">+H88*2</f>
        <v>0</v>
      </c>
      <c r="L88" s="1" t="n">
        <f aca="false">[1]Plan!M24</f>
        <v>0</v>
      </c>
      <c r="N88" s="1" t="n">
        <v>0</v>
      </c>
      <c r="P88" s="2" t="n">
        <f aca="false">425+22422</f>
        <v>22847</v>
      </c>
      <c r="Q88" s="2" t="n">
        <f aca="false">+N88-P88</f>
        <v>-22847</v>
      </c>
      <c r="S88" s="2" t="n">
        <v>44846</v>
      </c>
      <c r="V88" s="1" t="n">
        <v>0</v>
      </c>
      <c r="W88" s="17"/>
    </row>
    <row r="89" customFormat="false" ht="12.75" hidden="false" customHeight="false" outlineLevel="0" collapsed="false">
      <c r="B89" s="34" t="s">
        <v>106</v>
      </c>
      <c r="H89" s="1" t="n">
        <f aca="false">[1]YTD!M25</f>
        <v>109.15</v>
      </c>
      <c r="J89" s="1" t="n">
        <f aca="false">+H89*2</f>
        <v>218.3</v>
      </c>
      <c r="L89" s="1" t="n">
        <f aca="false">[1]Plan!M25</f>
        <v>0</v>
      </c>
      <c r="N89" s="1" t="n">
        <v>0</v>
      </c>
      <c r="P89" s="2" t="n">
        <f aca="false">5333+5778</f>
        <v>11111</v>
      </c>
      <c r="Q89" s="2" t="n">
        <f aca="false">+N89-P89</f>
        <v>-11111</v>
      </c>
      <c r="S89" s="2" t="n">
        <v>11250</v>
      </c>
      <c r="V89" s="1" t="n">
        <v>0</v>
      </c>
      <c r="W89" s="17"/>
    </row>
    <row r="90" customFormat="false" ht="12.75" hidden="false" customHeight="false" outlineLevel="0" collapsed="false">
      <c r="B90" s="34" t="s">
        <v>107</v>
      </c>
      <c r="H90" s="21" t="n">
        <f aca="false">[1]YTD!M26</f>
        <v>5476.4</v>
      </c>
      <c r="J90" s="21" t="n">
        <f aca="false">+H90*2</f>
        <v>10952.8</v>
      </c>
      <c r="L90" s="21" t="n">
        <f aca="false">[1]Plan!M26</f>
        <v>2496</v>
      </c>
      <c r="N90" s="21" t="n">
        <v>0</v>
      </c>
      <c r="P90" s="28" t="n">
        <v>1428</v>
      </c>
      <c r="Q90" s="28" t="n">
        <f aca="false">+N90-P90</f>
        <v>-1428</v>
      </c>
      <c r="S90" s="28" t="n">
        <v>2858</v>
      </c>
      <c r="V90" s="21" t="n">
        <v>0</v>
      </c>
      <c r="W90" s="17"/>
    </row>
    <row r="91" customFormat="false" ht="12.75" hidden="false" customHeight="false" outlineLevel="0" collapsed="false">
      <c r="A91" s="1" t="s">
        <v>108</v>
      </c>
      <c r="H91" s="8" t="n">
        <f aca="false">SUM(H88:H90)</f>
        <v>5585.55</v>
      </c>
      <c r="I91" s="8"/>
      <c r="J91" s="8" t="n">
        <f aca="false">SUM(J88:J90)</f>
        <v>11171.1</v>
      </c>
      <c r="K91" s="8"/>
      <c r="L91" s="8" t="n">
        <f aca="false">SUM(L88:L90)</f>
        <v>2496</v>
      </c>
      <c r="M91" s="8"/>
      <c r="N91" s="8" t="n">
        <f aca="false">SUM(N88:N90)</f>
        <v>0</v>
      </c>
      <c r="P91" s="2" t="n">
        <f aca="false">SUM(P88:P90)</f>
        <v>35386</v>
      </c>
      <c r="Q91" s="2" t="n">
        <f aca="false">SUM(Q88:Q90)</f>
        <v>-35386</v>
      </c>
      <c r="S91" s="2" t="n">
        <f aca="false">SUM(S88:S90)</f>
        <v>58954</v>
      </c>
      <c r="V91" s="8" t="n">
        <f aca="false">SUM(V88:V90)</f>
        <v>0</v>
      </c>
      <c r="W91" s="17"/>
    </row>
    <row r="92" customFormat="false" ht="12.75" hidden="false" customHeight="false" outlineLevel="0" collapsed="false">
      <c r="S92" s="2"/>
      <c r="W92" s="17"/>
    </row>
    <row r="93" customFormat="false" ht="12.75" hidden="false" customHeight="false" outlineLevel="0" collapsed="false">
      <c r="A93" s="8" t="s">
        <v>109</v>
      </c>
      <c r="S93" s="2"/>
      <c r="W93" s="17"/>
    </row>
    <row r="94" customFormat="false" ht="12.75" hidden="false" customHeight="false" outlineLevel="0" collapsed="false">
      <c r="B94" s="1" t="s">
        <v>110</v>
      </c>
      <c r="H94" s="8" t="n">
        <f aca="false">[1]YTD!M29</f>
        <v>169.49</v>
      </c>
      <c r="I94" s="8"/>
      <c r="J94" s="8" t="n">
        <f aca="false">+H94*2</f>
        <v>338.98</v>
      </c>
      <c r="K94" s="8"/>
      <c r="L94" s="8" t="n">
        <f aca="false">[1]Plan!M29</f>
        <v>2496</v>
      </c>
      <c r="M94" s="8"/>
      <c r="N94" s="8" t="n">
        <v>0</v>
      </c>
      <c r="P94" s="2" t="n">
        <f aca="false">5492+4752</f>
        <v>10244</v>
      </c>
      <c r="Q94" s="2" t="n">
        <f aca="false">+N94-P94</f>
        <v>-10244</v>
      </c>
      <c r="S94" s="2" t="n">
        <v>9500</v>
      </c>
      <c r="V94" s="8" t="n">
        <v>0</v>
      </c>
      <c r="W94" s="17"/>
    </row>
    <row r="95" customFormat="false" ht="12.75" hidden="false" customHeight="false" outlineLevel="0" collapsed="false">
      <c r="P95" s="2" t="n">
        <f aca="false">SUM(P94)</f>
        <v>10244</v>
      </c>
      <c r="Q95" s="2" t="n">
        <f aca="false">SUM(Q94)</f>
        <v>-10244</v>
      </c>
      <c r="S95" s="2" t="n">
        <f aca="false">SUM(S94)</f>
        <v>9500</v>
      </c>
      <c r="W95" s="17"/>
    </row>
    <row r="96" customFormat="false" ht="12.75" hidden="false" customHeight="false" outlineLevel="0" collapsed="false">
      <c r="S96" s="2"/>
      <c r="W96" s="17"/>
    </row>
    <row r="97" customFormat="false" ht="12.75" hidden="false" customHeight="false" outlineLevel="0" collapsed="false">
      <c r="S97" s="2"/>
      <c r="W97" s="17"/>
    </row>
    <row r="98" customFormat="false" ht="12.75" hidden="false" customHeight="false" outlineLevel="0" collapsed="false">
      <c r="A98" s="8" t="s">
        <v>111</v>
      </c>
      <c r="H98" s="8" t="n">
        <f aca="false">[1]YTD!M30</f>
        <v>0</v>
      </c>
      <c r="I98" s="8"/>
      <c r="J98" s="8" t="n">
        <f aca="false">+H98*2</f>
        <v>0</v>
      </c>
      <c r="K98" s="8"/>
      <c r="L98" s="8" t="n">
        <f aca="false">[1]Plan!M30</f>
        <v>0</v>
      </c>
      <c r="M98" s="8"/>
      <c r="N98" s="8" t="n">
        <v>0</v>
      </c>
      <c r="P98" s="28" t="n">
        <v>17614</v>
      </c>
      <c r="Q98" s="28" t="n">
        <f aca="false">+N98-P98</f>
        <v>-17614</v>
      </c>
      <c r="R98" s="19"/>
      <c r="S98" s="28" t="n">
        <v>0</v>
      </c>
      <c r="V98" s="8" t="n">
        <v>0</v>
      </c>
      <c r="W98" s="17"/>
    </row>
    <row r="99" customFormat="false" ht="12.75" hidden="false" customHeight="false" outlineLevel="0" collapsed="false">
      <c r="P99" s="2" t="n">
        <f aca="false">SUM(P98)</f>
        <v>17614</v>
      </c>
      <c r="Q99" s="2" t="n">
        <f aca="false">SUM(Q98)</f>
        <v>-17614</v>
      </c>
      <c r="S99" s="2" t="n">
        <f aca="false">SUM(S98)</f>
        <v>0</v>
      </c>
      <c r="W99" s="17"/>
    </row>
    <row r="100" customFormat="false" ht="12.75" hidden="false" customHeight="false" outlineLevel="0" collapsed="false">
      <c r="S100" s="2"/>
      <c r="W100" s="17"/>
    </row>
    <row r="101" customFormat="false" ht="12.75" hidden="false" customHeight="false" outlineLevel="0" collapsed="false">
      <c r="A101" s="8" t="s">
        <v>112</v>
      </c>
      <c r="S101" s="2"/>
      <c r="W101" s="17"/>
    </row>
    <row r="102" customFormat="false" ht="12.75" hidden="false" customHeight="false" outlineLevel="0" collapsed="false">
      <c r="A102" s="8"/>
      <c r="B102" s="1" t="s">
        <v>113</v>
      </c>
      <c r="H102" s="1" t="n">
        <f aca="false">[1]YTD!M27</f>
        <v>0</v>
      </c>
      <c r="J102" s="1" t="n">
        <f aca="false">+H102*2</f>
        <v>0</v>
      </c>
      <c r="L102" s="1" t="n">
        <f aca="false">[1]Plan!M27</f>
        <v>0</v>
      </c>
      <c r="N102" s="1" t="n">
        <v>0</v>
      </c>
      <c r="P102" s="2" t="n">
        <v>0</v>
      </c>
      <c r="Q102" s="2" t="n">
        <f aca="false">+N102-P102</f>
        <v>0</v>
      </c>
      <c r="S102" s="2" t="n">
        <v>0</v>
      </c>
      <c r="V102" s="1" t="n">
        <v>0</v>
      </c>
      <c r="W102" s="17"/>
    </row>
    <row r="103" customFormat="false" ht="12.75" hidden="false" customHeight="false" outlineLevel="0" collapsed="false">
      <c r="A103" s="8"/>
      <c r="B103" s="1" t="s">
        <v>114</v>
      </c>
      <c r="H103" s="21" t="n">
        <f aca="false">[1]YTD!M28</f>
        <v>1511.62</v>
      </c>
      <c r="J103" s="21" t="n">
        <f aca="false">+H103*2</f>
        <v>3023.24</v>
      </c>
      <c r="L103" s="21" t="n">
        <f aca="false">[1]Plan!M28</f>
        <v>480</v>
      </c>
      <c r="N103" s="21" t="n">
        <v>0</v>
      </c>
      <c r="P103" s="28" t="n">
        <f aca="false">244+1968</f>
        <v>2212</v>
      </c>
      <c r="Q103" s="28" t="n">
        <f aca="false">+N103-P103</f>
        <v>-2212</v>
      </c>
      <c r="S103" s="28" t="n">
        <v>3941</v>
      </c>
      <c r="V103" s="21" t="n">
        <v>0</v>
      </c>
      <c r="W103" s="17" t="s">
        <v>115</v>
      </c>
    </row>
    <row r="104" customFormat="false" ht="12.75" hidden="false" customHeight="false" outlineLevel="0" collapsed="false">
      <c r="A104" s="1" t="s">
        <v>116</v>
      </c>
      <c r="H104" s="8" t="n">
        <f aca="false">SUM(H102:H103)</f>
        <v>1511.62</v>
      </c>
      <c r="I104" s="8"/>
      <c r="J104" s="8" t="n">
        <f aca="false">SUM(J102:J103)</f>
        <v>3023.24</v>
      </c>
      <c r="K104" s="8"/>
      <c r="L104" s="8" t="n">
        <f aca="false">SUM(L102:L103)</f>
        <v>480</v>
      </c>
      <c r="M104" s="8"/>
      <c r="N104" s="8" t="n">
        <f aca="false">SUM(N102:N103)</f>
        <v>0</v>
      </c>
      <c r="P104" s="2" t="n">
        <f aca="false">SUM(P102:P103)</f>
        <v>2212</v>
      </c>
      <c r="Q104" s="2" t="n">
        <f aca="false">SUM(Q102:Q103)</f>
        <v>-2212</v>
      </c>
      <c r="S104" s="2" t="n">
        <f aca="false">SUM(S102:S103)</f>
        <v>3941</v>
      </c>
      <c r="V104" s="8" t="n">
        <f aca="false">SUM(V102:V103)</f>
        <v>0</v>
      </c>
      <c r="W104" s="17"/>
    </row>
    <row r="105" customFormat="false" ht="12.75" hidden="false" customHeight="false" outlineLevel="0" collapsed="false">
      <c r="A105" s="8"/>
      <c r="S105" s="2"/>
      <c r="W105" s="17"/>
    </row>
    <row r="106" customFormat="false" ht="12.75" hidden="false" customHeight="false" outlineLevel="0" collapsed="false">
      <c r="A106" s="8"/>
      <c r="M106" s="35"/>
      <c r="N106" s="36"/>
      <c r="O106" s="35"/>
      <c r="P106" s="37" t="n">
        <f aca="false">18954+8652</f>
        <v>27606</v>
      </c>
      <c r="Q106" s="37" t="n">
        <f aca="false">+N106-P106</f>
        <v>-27606</v>
      </c>
      <c r="S106" s="37" t="n">
        <v>15249</v>
      </c>
      <c r="V106" s="36"/>
      <c r="W106" s="17"/>
    </row>
    <row r="107" customFormat="false" ht="12.75" hidden="false" customHeight="false" outlineLevel="0" collapsed="false">
      <c r="A107" s="8" t="s">
        <v>117</v>
      </c>
      <c r="H107" s="38" t="n">
        <f aca="false">[1]YTD!M37</f>
        <v>9773</v>
      </c>
      <c r="I107" s="8"/>
      <c r="J107" s="38" t="n">
        <f aca="false">+H107*2</f>
        <v>19546</v>
      </c>
      <c r="K107" s="38"/>
      <c r="L107" s="38" t="n">
        <f aca="false">[1]Plan!M37</f>
        <v>5004</v>
      </c>
      <c r="M107" s="39"/>
      <c r="N107" s="40" t="n">
        <v>0</v>
      </c>
      <c r="O107" s="35"/>
      <c r="P107" s="37"/>
      <c r="Q107" s="37"/>
      <c r="S107" s="37"/>
      <c r="V107" s="40" t="n">
        <v>15000</v>
      </c>
      <c r="W107" s="17"/>
    </row>
    <row r="108" customFormat="false" ht="12.75" hidden="false" customHeight="false" outlineLevel="0" collapsed="false">
      <c r="O108" s="35"/>
      <c r="P108" s="37"/>
      <c r="Q108" s="37"/>
      <c r="S108" s="37"/>
      <c r="W108" s="17"/>
    </row>
    <row r="109" customFormat="false" ht="12.75" hidden="true" customHeight="false" outlineLevel="0" collapsed="false">
      <c r="H109" s="35"/>
      <c r="J109" s="35"/>
      <c r="K109" s="35"/>
      <c r="L109" s="35"/>
      <c r="M109" s="35"/>
      <c r="N109" s="35"/>
      <c r="O109" s="35"/>
      <c r="P109" s="41"/>
      <c r="Q109" s="41"/>
      <c r="S109" s="41"/>
      <c r="V109" s="35"/>
      <c r="W109" s="17"/>
    </row>
    <row r="110" customFormat="false" ht="12.75" hidden="true" customHeight="false" outlineLevel="0" collapsed="false">
      <c r="A110" s="8" t="s">
        <v>118</v>
      </c>
      <c r="J110" s="1" t="n">
        <v>0</v>
      </c>
      <c r="M110" s="35"/>
      <c r="N110" s="1" t="n">
        <f aca="false">J110*12</f>
        <v>0</v>
      </c>
      <c r="O110" s="35"/>
      <c r="P110" s="37" t="n">
        <v>0</v>
      </c>
      <c r="Q110" s="37" t="n">
        <f aca="false">+N110-P110</f>
        <v>0</v>
      </c>
      <c r="S110" s="37" t="n">
        <v>0</v>
      </c>
      <c r="V110" s="1" t="n">
        <f aca="false">R110*12</f>
        <v>0</v>
      </c>
      <c r="W110" s="17"/>
    </row>
    <row r="111" customFormat="false" ht="12.75" hidden="true" customHeight="false" outlineLevel="0" collapsed="false">
      <c r="H111" s="35"/>
      <c r="J111" s="35"/>
      <c r="K111" s="35"/>
      <c r="L111" s="35"/>
      <c r="M111" s="35"/>
      <c r="N111" s="35"/>
      <c r="O111" s="35"/>
      <c r="P111" s="41"/>
      <c r="Q111" s="41"/>
      <c r="S111" s="41"/>
      <c r="V111" s="35"/>
      <c r="W111" s="17"/>
    </row>
    <row r="112" customFormat="false" ht="12.75" hidden="false" customHeight="false" outlineLevel="0" collapsed="false">
      <c r="A112" s="8" t="s">
        <v>119</v>
      </c>
      <c r="H112" s="8" t="n">
        <f aca="false">[1]YTD!M39</f>
        <v>0</v>
      </c>
      <c r="I112" s="8"/>
      <c r="J112" s="8" t="n">
        <f aca="false">+H112*2</f>
        <v>0</v>
      </c>
      <c r="K112" s="8"/>
      <c r="L112" s="8" t="n">
        <v>0</v>
      </c>
      <c r="M112" s="39"/>
      <c r="N112" s="8" t="n">
        <v>0</v>
      </c>
      <c r="O112" s="35"/>
      <c r="P112" s="41" t="n">
        <f aca="false">71114+125628</f>
        <v>196742</v>
      </c>
      <c r="Q112" s="37" t="n">
        <f aca="false">+N112-P112</f>
        <v>-196742</v>
      </c>
      <c r="S112" s="41" t="n">
        <v>249410</v>
      </c>
      <c r="V112" s="8" t="n">
        <v>0</v>
      </c>
      <c r="W112" s="17"/>
    </row>
    <row r="113" customFormat="false" ht="12.75" hidden="false" customHeight="false" outlineLevel="0" collapsed="false">
      <c r="M113" s="35"/>
      <c r="N113" s="35"/>
      <c r="O113" s="35"/>
      <c r="P113" s="41"/>
      <c r="Q113" s="41"/>
      <c r="S113" s="41"/>
      <c r="V113" s="35"/>
      <c r="W113" s="17"/>
    </row>
    <row r="114" customFormat="false" ht="12.75" hidden="false" customHeight="false" outlineLevel="0" collapsed="false">
      <c r="A114" s="8" t="s">
        <v>120</v>
      </c>
      <c r="H114" s="8" t="n">
        <f aca="false">[1]YTD!M32</f>
        <v>4518.81</v>
      </c>
      <c r="I114" s="8"/>
      <c r="J114" s="8" t="n">
        <f aca="false">+H114*2</f>
        <v>9037.62</v>
      </c>
      <c r="K114" s="8"/>
      <c r="L114" s="8" t="n">
        <f aca="false">[1]Plan!M32</f>
        <v>17700</v>
      </c>
      <c r="M114" s="39"/>
      <c r="N114" s="8" t="n">
        <v>0</v>
      </c>
      <c r="O114" s="35"/>
      <c r="P114" s="41" t="n">
        <f aca="false">126342+208338</f>
        <v>334680</v>
      </c>
      <c r="Q114" s="37" t="n">
        <f aca="false">+N114-P114</f>
        <v>-334680</v>
      </c>
      <c r="S114" s="41" t="n">
        <v>408678</v>
      </c>
      <c r="V114" s="8" t="n">
        <v>17700</v>
      </c>
      <c r="W114" s="17"/>
    </row>
    <row r="115" customFormat="false" ht="12.75" hidden="false" customHeight="false" outlineLevel="0" collapsed="false">
      <c r="A115" s="8"/>
      <c r="B115" s="1" t="s">
        <v>121</v>
      </c>
      <c r="M115" s="35"/>
      <c r="N115" s="35"/>
      <c r="O115" s="35"/>
      <c r="P115" s="41"/>
      <c r="Q115" s="41"/>
      <c r="S115" s="41"/>
      <c r="V115" s="35"/>
      <c r="W115" s="17"/>
    </row>
    <row r="116" customFormat="false" ht="12.75" hidden="false" customHeight="false" outlineLevel="0" collapsed="false">
      <c r="M116" s="35"/>
      <c r="N116" s="35"/>
      <c r="O116" s="35"/>
      <c r="P116" s="41"/>
      <c r="Q116" s="41"/>
      <c r="S116" s="41"/>
      <c r="V116" s="35"/>
      <c r="W116" s="17"/>
    </row>
    <row r="117" customFormat="false" ht="12.75" hidden="false" customHeight="false" outlineLevel="0" collapsed="false">
      <c r="A117" s="8" t="s">
        <v>122</v>
      </c>
      <c r="H117" s="35"/>
      <c r="J117" s="35"/>
      <c r="K117" s="35"/>
      <c r="L117" s="35"/>
      <c r="M117" s="35"/>
      <c r="N117" s="35"/>
      <c r="O117" s="35"/>
      <c r="P117" s="41" t="n">
        <f aca="false">25011+78348</f>
        <v>103359</v>
      </c>
      <c r="Q117" s="37" t="n">
        <f aca="false">+N117-P117</f>
        <v>-103359</v>
      </c>
      <c r="S117" s="41" t="n">
        <v>140348</v>
      </c>
      <c r="V117" s="35"/>
      <c r="W117" s="17"/>
    </row>
    <row r="118" customFormat="false" ht="12.75" hidden="false" customHeight="false" outlineLevel="0" collapsed="false">
      <c r="A118" s="8"/>
      <c r="B118" s="1" t="s">
        <v>123</v>
      </c>
      <c r="H118" s="42" t="n">
        <v>63600</v>
      </c>
      <c r="J118" s="42" t="n">
        <f aca="false">+H118*2</f>
        <v>127200</v>
      </c>
      <c r="K118" s="43"/>
      <c r="L118" s="42" t="n">
        <v>0</v>
      </c>
      <c r="M118" s="42"/>
      <c r="N118" s="42" t="n">
        <f aca="false">+(7800+7800)*12</f>
        <v>187200</v>
      </c>
      <c r="O118" s="42"/>
      <c r="P118" s="41"/>
      <c r="Q118" s="41"/>
      <c r="S118" s="41"/>
      <c r="V118" s="42" t="n">
        <f aca="false">+(7800+7800)*12</f>
        <v>187200</v>
      </c>
      <c r="W118" s="17" t="s">
        <v>124</v>
      </c>
    </row>
    <row r="119" customFormat="false" ht="12.75" hidden="false" customHeight="false" outlineLevel="0" collapsed="false">
      <c r="A119" s="8"/>
      <c r="B119" s="1" t="s">
        <v>125</v>
      </c>
      <c r="H119" s="42" t="n">
        <f aca="false">[1]YTD!M42</f>
        <v>124</v>
      </c>
      <c r="J119" s="42" t="n">
        <f aca="false">+H119*2</f>
        <v>248</v>
      </c>
      <c r="K119" s="42"/>
      <c r="L119" s="42" t="n">
        <f aca="false">[1]Plan!M42</f>
        <v>0</v>
      </c>
      <c r="M119" s="42"/>
      <c r="N119" s="42" t="n">
        <v>0</v>
      </c>
      <c r="O119" s="42"/>
      <c r="P119" s="41"/>
      <c r="Q119" s="41"/>
      <c r="S119" s="41"/>
      <c r="V119" s="42" t="n">
        <v>0</v>
      </c>
      <c r="W119" s="17"/>
    </row>
    <row r="120" customFormat="false" ht="12.75" hidden="false" customHeight="false" outlineLevel="0" collapsed="false">
      <c r="A120" s="8"/>
      <c r="B120" s="1" t="s">
        <v>122</v>
      </c>
      <c r="H120" s="44" t="n">
        <f aca="false">[1]YTD!M41+[1]YTD!M47+[1]YTD!M48+[1]YTD!M49+[1]YTD!M50+[1]YTD!M46-8862-18800</f>
        <v>6273.97</v>
      </c>
      <c r="J120" s="44" t="n">
        <f aca="false">+H120*2</f>
        <v>12547.94</v>
      </c>
      <c r="K120" s="42"/>
      <c r="L120" s="44" t="n">
        <f aca="false">[1]Plan!M41+[1]Plan!M47+[1]Plan!M48+[1]Plan!M49+[1]Plan!M50+[1]Plan!M46</f>
        <v>60768</v>
      </c>
      <c r="M120" s="42"/>
      <c r="N120" s="44" t="n">
        <v>0</v>
      </c>
      <c r="O120" s="42"/>
      <c r="P120" s="41"/>
      <c r="Q120" s="41"/>
      <c r="S120" s="41"/>
      <c r="V120" s="44" t="n">
        <v>0</v>
      </c>
      <c r="W120" s="17"/>
    </row>
    <row r="121" customFormat="false" ht="12.75" hidden="true" customHeight="false" outlineLevel="0" collapsed="false">
      <c r="A121" s="8"/>
      <c r="B121" s="1" t="s">
        <v>126</v>
      </c>
      <c r="H121" s="44"/>
      <c r="J121" s="44" t="n">
        <v>0</v>
      </c>
      <c r="K121" s="42"/>
      <c r="L121" s="44"/>
      <c r="M121" s="42"/>
      <c r="N121" s="44" t="n">
        <f aca="false">+J121*12</f>
        <v>0</v>
      </c>
      <c r="O121" s="42"/>
      <c r="P121" s="41"/>
      <c r="Q121" s="41"/>
      <c r="S121" s="41"/>
      <c r="V121" s="44" t="n">
        <f aca="false">+R121*12</f>
        <v>0</v>
      </c>
      <c r="W121" s="17"/>
    </row>
    <row r="122" customFormat="false" ht="12.75" hidden="false" customHeight="false" outlineLevel="0" collapsed="false">
      <c r="A122" s="8" t="s">
        <v>127</v>
      </c>
      <c r="B122" s="8"/>
      <c r="C122" s="8"/>
      <c r="D122" s="8"/>
      <c r="E122" s="8"/>
      <c r="F122" s="8"/>
      <c r="G122" s="8"/>
      <c r="H122" s="38" t="n">
        <f aca="false">SUM(H118:H120)</f>
        <v>69997.97</v>
      </c>
      <c r="I122" s="8"/>
      <c r="J122" s="38" t="n">
        <f aca="false">SUM(J118:J121)</f>
        <v>139995.94</v>
      </c>
      <c r="K122" s="38"/>
      <c r="L122" s="38" t="n">
        <f aca="false">SUM(L118:L120)</f>
        <v>60768</v>
      </c>
      <c r="M122" s="38"/>
      <c r="N122" s="38" t="n">
        <f aca="false">SUM(N118:N121)</f>
        <v>187200</v>
      </c>
      <c r="O122" s="38"/>
      <c r="P122" s="45"/>
      <c r="Q122" s="45"/>
      <c r="R122" s="8"/>
      <c r="S122" s="45"/>
      <c r="T122" s="8"/>
      <c r="U122" s="8"/>
      <c r="V122" s="38" t="n">
        <f aca="false">SUM(V118:V121)</f>
        <v>187200</v>
      </c>
      <c r="W122" s="33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  <c r="GL122" s="8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  <c r="HD122" s="8"/>
      <c r="HE122" s="8"/>
      <c r="HF122" s="8"/>
      <c r="HG122" s="8"/>
      <c r="HH122" s="8"/>
      <c r="HI122" s="8"/>
      <c r="HJ122" s="8"/>
      <c r="HK122" s="8"/>
      <c r="HL122" s="8"/>
      <c r="HM122" s="8"/>
      <c r="HN122" s="8"/>
      <c r="HO122" s="8"/>
      <c r="HP122" s="8"/>
      <c r="HQ122" s="8"/>
      <c r="HR122" s="8"/>
      <c r="HS122" s="8"/>
      <c r="HT122" s="8"/>
      <c r="HU122" s="8"/>
      <c r="HV122" s="8"/>
      <c r="HW122" s="8"/>
      <c r="HX122" s="8"/>
      <c r="HY122" s="8"/>
      <c r="HZ122" s="8"/>
      <c r="IA122" s="8"/>
      <c r="IB122" s="8"/>
      <c r="IC122" s="8"/>
      <c r="ID122" s="8"/>
      <c r="IE122" s="8"/>
      <c r="IF122" s="8"/>
      <c r="IG122" s="8"/>
      <c r="IH122" s="8"/>
      <c r="II122" s="8"/>
      <c r="IJ122" s="8"/>
      <c r="IK122" s="8"/>
      <c r="IL122" s="8"/>
      <c r="IM122" s="8"/>
      <c r="IN122" s="8"/>
      <c r="IO122" s="8"/>
      <c r="IP122" s="8"/>
      <c r="IQ122" s="8"/>
      <c r="IR122" s="8"/>
      <c r="IS122" s="8"/>
      <c r="IT122" s="8"/>
      <c r="IU122" s="8"/>
      <c r="IV122" s="8"/>
      <c r="IW122" s="8"/>
    </row>
    <row r="123" customFormat="false" ht="12.75" hidden="false" customHeight="false" outlineLevel="0" collapsed="false">
      <c r="H123" s="35"/>
      <c r="J123" s="35"/>
      <c r="K123" s="35"/>
      <c r="L123" s="35"/>
      <c r="M123" s="35"/>
      <c r="N123" s="35"/>
      <c r="O123" s="35"/>
      <c r="P123" s="41"/>
      <c r="Q123" s="41"/>
      <c r="S123" s="41"/>
      <c r="V123" s="35"/>
      <c r="W123" s="17"/>
    </row>
    <row r="124" customFormat="false" ht="12.75" hidden="false" customHeight="false" outlineLevel="0" collapsed="false">
      <c r="A124" s="8" t="s">
        <v>128</v>
      </c>
      <c r="B124" s="8"/>
      <c r="C124" s="8"/>
      <c r="D124" s="8"/>
      <c r="E124" s="8"/>
      <c r="F124" s="8"/>
      <c r="G124" s="8"/>
      <c r="H124" s="38" t="n">
        <f aca="false">[1]YTD!M45</f>
        <v>1272.86</v>
      </c>
      <c r="I124" s="8"/>
      <c r="J124" s="38" t="n">
        <f aca="false">+H124*2</f>
        <v>2545.72</v>
      </c>
      <c r="K124" s="38"/>
      <c r="L124" s="38" t="n">
        <f aca="false">[1]Plan!M45</f>
        <v>0</v>
      </c>
      <c r="M124" s="39"/>
      <c r="N124" s="38" t="n">
        <v>0</v>
      </c>
      <c r="O124" s="39"/>
      <c r="P124" s="45"/>
      <c r="Q124" s="45"/>
      <c r="R124" s="8"/>
      <c r="S124" s="45"/>
      <c r="T124" s="8"/>
      <c r="U124" s="8"/>
      <c r="V124" s="38" t="n">
        <v>0</v>
      </c>
      <c r="W124" s="33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  <c r="HV124" s="8"/>
      <c r="HW124" s="8"/>
      <c r="HX124" s="8"/>
      <c r="HY124" s="8"/>
      <c r="HZ124" s="8"/>
      <c r="IA124" s="8"/>
      <c r="IB124" s="8"/>
      <c r="IC124" s="8"/>
      <c r="ID124" s="8"/>
      <c r="IE124" s="8"/>
      <c r="IF124" s="8"/>
      <c r="IG124" s="8"/>
      <c r="IH124" s="8"/>
      <c r="II124" s="8"/>
      <c r="IJ124" s="8"/>
      <c r="IK124" s="8"/>
      <c r="IL124" s="8"/>
      <c r="IM124" s="8"/>
      <c r="IN124" s="8"/>
      <c r="IO124" s="8"/>
      <c r="IP124" s="8"/>
      <c r="IQ124" s="8"/>
      <c r="IR124" s="8"/>
      <c r="IS124" s="8"/>
      <c r="IT124" s="8"/>
      <c r="IU124" s="8"/>
      <c r="IV124" s="8"/>
      <c r="IW124" s="8"/>
    </row>
    <row r="125" customFormat="false" ht="12.75" hidden="false" customHeight="false" outlineLevel="0" collapsed="false">
      <c r="H125" s="35"/>
      <c r="J125" s="35"/>
      <c r="K125" s="35"/>
      <c r="L125" s="35"/>
      <c r="M125" s="35"/>
      <c r="N125" s="35"/>
      <c r="O125" s="35"/>
      <c r="P125" s="41"/>
      <c r="Q125" s="41"/>
      <c r="S125" s="41"/>
      <c r="V125" s="35"/>
      <c r="W125" s="17"/>
    </row>
    <row r="126" customFormat="false" ht="12.75" hidden="false" customHeight="false" outlineLevel="0" collapsed="false">
      <c r="A126" s="8" t="s">
        <v>129</v>
      </c>
      <c r="H126" s="46" t="n">
        <f aca="false">[1]YTD!M43</f>
        <v>0</v>
      </c>
      <c r="I126" s="8"/>
      <c r="J126" s="46" t="n">
        <f aca="false">+H126*2</f>
        <v>0</v>
      </c>
      <c r="K126" s="46"/>
      <c r="L126" s="46" t="n">
        <f aca="false">[1]Plan!M43</f>
        <v>0</v>
      </c>
      <c r="M126" s="46"/>
      <c r="N126" s="46" t="n">
        <v>0</v>
      </c>
      <c r="O126" s="47"/>
      <c r="P126" s="37" t="n">
        <v>0</v>
      </c>
      <c r="Q126" s="37" t="n">
        <f aca="false">+N126-P126</f>
        <v>0</v>
      </c>
      <c r="S126" s="37" t="n">
        <v>0</v>
      </c>
      <c r="V126" s="46" t="n">
        <v>0</v>
      </c>
      <c r="W126" s="17"/>
    </row>
    <row r="127" customFormat="false" ht="12.75" hidden="true" customHeight="false" outlineLevel="0" collapsed="false">
      <c r="A127" s="8" t="s">
        <v>130</v>
      </c>
      <c r="H127" s="47"/>
      <c r="J127" s="47" t="n">
        <v>0</v>
      </c>
      <c r="K127" s="47"/>
      <c r="L127" s="47"/>
      <c r="M127" s="47"/>
      <c r="N127" s="47" t="n">
        <f aca="false">+J127*12</f>
        <v>0</v>
      </c>
      <c r="O127" s="47"/>
      <c r="P127" s="37" t="n">
        <v>540000</v>
      </c>
      <c r="Q127" s="37" t="n">
        <f aca="false">+N127-P127</f>
        <v>-540000</v>
      </c>
      <c r="S127" s="37" t="n">
        <v>434772</v>
      </c>
      <c r="V127" s="47" t="n">
        <f aca="false">+R127*12</f>
        <v>0</v>
      </c>
      <c r="W127" s="17"/>
    </row>
    <row r="128" customFormat="false" ht="12.75" hidden="false" customHeight="false" outlineLevel="0" collapsed="false">
      <c r="A128" s="8"/>
      <c r="H128" s="47"/>
      <c r="J128" s="47"/>
      <c r="K128" s="47"/>
      <c r="L128" s="47"/>
      <c r="M128" s="47"/>
      <c r="N128" s="47"/>
      <c r="O128" s="47"/>
      <c r="P128" s="37"/>
      <c r="Q128" s="37"/>
      <c r="S128" s="37"/>
      <c r="V128" s="47"/>
      <c r="W128" s="17"/>
    </row>
    <row r="129" customFormat="false" ht="12.75" hidden="false" customHeight="false" outlineLevel="0" collapsed="false">
      <c r="H129" s="47"/>
      <c r="J129" s="47"/>
      <c r="K129" s="47"/>
      <c r="L129" s="47"/>
      <c r="M129" s="47"/>
      <c r="N129" s="47"/>
      <c r="O129" s="47"/>
      <c r="P129" s="41"/>
      <c r="Q129" s="41"/>
      <c r="S129" s="41"/>
      <c r="V129" s="47"/>
      <c r="W129" s="17"/>
    </row>
    <row r="130" customFormat="false" ht="13.5" hidden="false" customHeight="false" outlineLevel="0" collapsed="false">
      <c r="A130" s="8" t="s">
        <v>131</v>
      </c>
      <c r="H130" s="48" t="n">
        <f aca="false">+H40+H45+H57+H68+H73+H85+H91+H94+H98+H104+H107+H112+H114+H122+H124+H126</f>
        <v>470523.69</v>
      </c>
      <c r="J130" s="48" t="n">
        <f aca="false">+J40+J45+J57+J68+J73+J85+J91+J94+J98+J104+J107+J112+J114+J122+J124+J126</f>
        <v>941047.38</v>
      </c>
      <c r="K130" s="46"/>
      <c r="L130" s="48" t="n">
        <f aca="false">+L40+L45+L57+L68+L73+L85+L91+L94+L98+L104+L107+L112+L114+L122+L124+L126</f>
        <v>1210895</v>
      </c>
      <c r="M130" s="47"/>
      <c r="N130" s="48" t="n">
        <f aca="false">+N40+N45+N57+N68+N73+N85+N91+N94+N98+N104+N107+N112+N114+N122+N124+N126</f>
        <v>924646.933178646</v>
      </c>
      <c r="O130" s="47"/>
      <c r="P130" s="49" t="e">
        <f aca="false">P40+P43+P46+P57+P73+P85+P91+P95+P99+P104+P106+P110+P112+P114+P117+P126+#REF!</f>
        <v>#REF!</v>
      </c>
      <c r="Q130" s="49" t="e">
        <f aca="false">Q40+Q43+Q46+Q57+Q73+Q85+Q91+Q95+Q99+Q104+Q106+Q110+Q112+Q114+Q117+Q126+#REF!</f>
        <v>#REF!</v>
      </c>
      <c r="S130" s="49" t="e">
        <f aca="false">S40+S43+S46+S57+S73+S85+S91+S95+S99+S104+S106+S110+S112+S114+S117+S126+#REF!</f>
        <v>#REF!</v>
      </c>
      <c r="V130" s="48" t="n">
        <f aca="false">+V40+V45+V57+V68+V73+V85+V91+V94+V98+V104+V107+V112+V114+V122+V124+V126</f>
        <v>1406470.30885417</v>
      </c>
      <c r="W130" s="17"/>
    </row>
    <row r="131" customFormat="false" ht="13.5" hidden="false" customHeight="false" outlineLevel="0" collapsed="false">
      <c r="H131" s="47"/>
      <c r="J131" s="47"/>
      <c r="K131" s="47"/>
      <c r="L131" s="47"/>
      <c r="M131" s="47"/>
      <c r="N131" s="47"/>
      <c r="O131" s="47"/>
      <c r="P131" s="41"/>
      <c r="Q131" s="41"/>
      <c r="V131" s="47"/>
      <c r="W131" s="17"/>
    </row>
    <row r="132" customFormat="false" ht="12.75" hidden="false" customHeight="false" outlineLevel="0" collapsed="false">
      <c r="V132" s="17"/>
    </row>
    <row r="133" customFormat="false" ht="12.75" hidden="false" customHeight="false" outlineLevel="0" collapsed="false">
      <c r="V133" s="17"/>
    </row>
    <row r="134" customFormat="false" ht="12.75" hidden="false" customHeight="false" outlineLevel="0" collapsed="false">
      <c r="V134" s="17"/>
    </row>
    <row r="135" customFormat="false" ht="12.75" hidden="false" customHeight="false" outlineLevel="0" collapsed="false">
      <c r="V135" s="17"/>
    </row>
    <row r="136" customFormat="false" ht="12.75" hidden="false" customHeight="false" outlineLevel="0" collapsed="false">
      <c r="V136" s="17"/>
    </row>
    <row r="137" customFormat="false" ht="12.75" hidden="false" customHeight="false" outlineLevel="0" collapsed="false">
      <c r="V137" s="17"/>
    </row>
    <row r="138" customFormat="false" ht="12.75" hidden="false" customHeight="false" outlineLevel="0" collapsed="false">
      <c r="V138" s="17"/>
    </row>
    <row r="139" customFormat="false" ht="12.75" hidden="false" customHeight="false" outlineLevel="0" collapsed="false">
      <c r="V139" s="17"/>
    </row>
    <row r="140" customFormat="false" ht="12.75" hidden="false" customHeight="false" outlineLevel="0" collapsed="false">
      <c r="V140" s="17"/>
    </row>
    <row r="141" customFormat="false" ht="12.75" hidden="false" customHeight="false" outlineLevel="0" collapsed="false">
      <c r="V141" s="17"/>
    </row>
    <row r="142" customFormat="false" ht="12.75" hidden="false" customHeight="false" outlineLevel="0" collapsed="false">
      <c r="V142" s="17"/>
    </row>
    <row r="143" customFormat="false" ht="12.75" hidden="false" customHeight="false" outlineLevel="0" collapsed="false">
      <c r="V143" s="17"/>
    </row>
    <row r="144" customFormat="false" ht="12.75" hidden="false" customHeight="false" outlineLevel="0" collapsed="false">
      <c r="V144" s="17"/>
    </row>
    <row r="145" customFormat="false" ht="12.75" hidden="false" customHeight="false" outlineLevel="0" collapsed="false">
      <c r="V145" s="17"/>
    </row>
    <row r="146" customFormat="false" ht="12.75" hidden="false" customHeight="false" outlineLevel="0" collapsed="false">
      <c r="V146" s="17"/>
    </row>
    <row r="147" customFormat="false" ht="12.75" hidden="false" customHeight="false" outlineLevel="0" collapsed="false">
      <c r="V147" s="17"/>
    </row>
    <row r="148" customFormat="false" ht="12.75" hidden="false" customHeight="false" outlineLevel="0" collapsed="false">
      <c r="V148" s="17"/>
    </row>
    <row r="149" customFormat="false" ht="12.75" hidden="false" customHeight="false" outlineLevel="0" collapsed="false">
      <c r="V149" s="17"/>
    </row>
    <row r="150" customFormat="false" ht="12.75" hidden="false" customHeight="false" outlineLevel="0" collapsed="false">
      <c r="V150" s="17"/>
    </row>
    <row r="151" customFormat="false" ht="12.75" hidden="false" customHeight="false" outlineLevel="0" collapsed="false">
      <c r="V151" s="17"/>
    </row>
    <row r="152" customFormat="false" ht="12.75" hidden="false" customHeight="false" outlineLevel="0" collapsed="false">
      <c r="V152" s="17"/>
    </row>
    <row r="153" customFormat="false" ht="12.75" hidden="false" customHeight="false" outlineLevel="0" collapsed="false">
      <c r="V153" s="17"/>
    </row>
    <row r="154" customFormat="false" ht="12.75" hidden="false" customHeight="false" outlineLevel="0" collapsed="false">
      <c r="V154" s="17"/>
    </row>
    <row r="155" customFormat="false" ht="12.75" hidden="false" customHeight="false" outlineLevel="0" collapsed="false">
      <c r="V155" s="17"/>
    </row>
    <row r="156" customFormat="false" ht="12.75" hidden="false" customHeight="false" outlineLevel="0" collapsed="false">
      <c r="V156" s="17"/>
    </row>
    <row r="157" customFormat="false" ht="12.75" hidden="false" customHeight="false" outlineLevel="0" collapsed="false">
      <c r="V157" s="17"/>
    </row>
    <row r="158" customFormat="false" ht="12.75" hidden="false" customHeight="false" outlineLevel="0" collapsed="false">
      <c r="V158" s="17"/>
    </row>
    <row r="159" customFormat="false" ht="12.75" hidden="false" customHeight="false" outlineLevel="0" collapsed="false">
      <c r="V159" s="17"/>
    </row>
    <row r="160" customFormat="false" ht="12.75" hidden="false" customHeight="false" outlineLevel="0" collapsed="false">
      <c r="V160" s="17"/>
    </row>
    <row r="161" customFormat="false" ht="12.75" hidden="false" customHeight="false" outlineLevel="0" collapsed="false">
      <c r="V161" s="17"/>
    </row>
    <row r="162" customFormat="false" ht="12.75" hidden="false" customHeight="false" outlineLevel="0" collapsed="false">
      <c r="V162" s="17"/>
    </row>
    <row r="163" customFormat="false" ht="12.75" hidden="false" customHeight="false" outlineLevel="0" collapsed="false">
      <c r="V163" s="17"/>
    </row>
    <row r="164" customFormat="false" ht="12.75" hidden="false" customHeight="false" outlineLevel="0" collapsed="false">
      <c r="V164" s="17"/>
    </row>
    <row r="165" customFormat="false" ht="12.75" hidden="false" customHeight="false" outlineLevel="0" collapsed="false">
      <c r="V165" s="17"/>
    </row>
    <row r="166" customFormat="false" ht="12.75" hidden="false" customHeight="false" outlineLevel="0" collapsed="false">
      <c r="V166" s="17"/>
    </row>
    <row r="167" customFormat="false" ht="12.75" hidden="false" customHeight="false" outlineLevel="0" collapsed="false">
      <c r="V167" s="17"/>
    </row>
    <row r="168" customFormat="false" ht="12.75" hidden="false" customHeight="false" outlineLevel="0" collapsed="false">
      <c r="V168" s="17"/>
    </row>
    <row r="169" customFormat="false" ht="12.75" hidden="false" customHeight="false" outlineLevel="0" collapsed="false">
      <c r="V169" s="17"/>
    </row>
    <row r="170" customFormat="false" ht="12.75" hidden="false" customHeight="false" outlineLevel="0" collapsed="false">
      <c r="V170" s="17"/>
    </row>
    <row r="171" customFormat="false" ht="12.75" hidden="false" customHeight="false" outlineLevel="0" collapsed="false">
      <c r="V171" s="17"/>
    </row>
    <row r="172" customFormat="false" ht="12.75" hidden="false" customHeight="false" outlineLevel="0" collapsed="false">
      <c r="V172" s="17"/>
    </row>
    <row r="173" customFormat="false" ht="12.75" hidden="false" customHeight="false" outlineLevel="0" collapsed="false">
      <c r="V173" s="17"/>
    </row>
    <row r="174" customFormat="false" ht="12.75" hidden="false" customHeight="false" outlineLevel="0" collapsed="false">
      <c r="V174" s="17"/>
    </row>
    <row r="175" customFormat="false" ht="12.75" hidden="false" customHeight="false" outlineLevel="0" collapsed="false">
      <c r="V175" s="17"/>
    </row>
    <row r="176" customFormat="false" ht="12.75" hidden="false" customHeight="false" outlineLevel="0" collapsed="false">
      <c r="V176" s="17"/>
    </row>
    <row r="177" customFormat="false" ht="12.75" hidden="false" customHeight="false" outlineLevel="0" collapsed="false">
      <c r="V177" s="17"/>
    </row>
    <row r="178" customFormat="false" ht="12.75" hidden="false" customHeight="false" outlineLevel="0" collapsed="false">
      <c r="V178" s="17"/>
    </row>
    <row r="179" customFormat="false" ht="12.75" hidden="false" customHeight="false" outlineLevel="0" collapsed="false">
      <c r="V179" s="17"/>
    </row>
    <row r="180" customFormat="false" ht="12.75" hidden="false" customHeight="false" outlineLevel="0" collapsed="false">
      <c r="V180" s="17"/>
    </row>
    <row r="181" customFormat="false" ht="12.75" hidden="false" customHeight="false" outlineLevel="0" collapsed="false">
      <c r="V181" s="17"/>
    </row>
    <row r="182" customFormat="false" ht="12.75" hidden="false" customHeight="false" outlineLevel="0" collapsed="false">
      <c r="V182" s="17"/>
    </row>
    <row r="183" customFormat="false" ht="12.75" hidden="false" customHeight="false" outlineLevel="0" collapsed="false">
      <c r="V183" s="17"/>
    </row>
    <row r="184" customFormat="false" ht="12.75" hidden="false" customHeight="false" outlineLevel="0" collapsed="false">
      <c r="V184" s="17"/>
    </row>
    <row r="185" customFormat="false" ht="12.75" hidden="false" customHeight="false" outlineLevel="0" collapsed="false">
      <c r="V185" s="17"/>
    </row>
    <row r="186" customFormat="false" ht="12.75" hidden="false" customHeight="false" outlineLevel="0" collapsed="false">
      <c r="V186" s="17"/>
    </row>
    <row r="187" customFormat="false" ht="12.75" hidden="false" customHeight="false" outlineLevel="0" collapsed="false">
      <c r="V187" s="17"/>
    </row>
    <row r="188" customFormat="false" ht="12.75" hidden="false" customHeight="false" outlineLevel="0" collapsed="false">
      <c r="V188" s="17"/>
    </row>
    <row r="189" customFormat="false" ht="12.75" hidden="false" customHeight="false" outlineLevel="0" collapsed="false">
      <c r="V189" s="17"/>
    </row>
    <row r="190" customFormat="false" ht="12.75" hidden="false" customHeight="false" outlineLevel="0" collapsed="false">
      <c r="V190" s="17"/>
    </row>
    <row r="191" customFormat="false" ht="12.75" hidden="false" customHeight="false" outlineLevel="0" collapsed="false">
      <c r="V191" s="17"/>
    </row>
    <row r="192" customFormat="false" ht="12.75" hidden="false" customHeight="false" outlineLevel="0" collapsed="false">
      <c r="V192" s="17"/>
    </row>
    <row r="193" customFormat="false" ht="12.75" hidden="false" customHeight="false" outlineLevel="0" collapsed="false">
      <c r="V193" s="17"/>
    </row>
    <row r="194" customFormat="false" ht="12.75" hidden="false" customHeight="false" outlineLevel="0" collapsed="false">
      <c r="V194" s="17"/>
    </row>
    <row r="195" customFormat="false" ht="12.75" hidden="false" customHeight="false" outlineLevel="0" collapsed="false">
      <c r="V195" s="17"/>
    </row>
    <row r="196" customFormat="false" ht="12.75" hidden="false" customHeight="false" outlineLevel="0" collapsed="false">
      <c r="V196" s="17"/>
    </row>
    <row r="197" customFormat="false" ht="12.75" hidden="false" customHeight="false" outlineLevel="0" collapsed="false">
      <c r="V197" s="17"/>
    </row>
    <row r="198" customFormat="false" ht="12.75" hidden="false" customHeight="false" outlineLevel="0" collapsed="false">
      <c r="V198" s="17"/>
    </row>
    <row r="199" customFormat="false" ht="12.75" hidden="false" customHeight="false" outlineLevel="0" collapsed="false">
      <c r="V199" s="17"/>
    </row>
    <row r="200" customFormat="false" ht="12.75" hidden="false" customHeight="false" outlineLevel="0" collapsed="false">
      <c r="V200" s="17"/>
    </row>
    <row r="201" customFormat="false" ht="12.75" hidden="false" customHeight="false" outlineLevel="0" collapsed="false">
      <c r="V201" s="17"/>
    </row>
    <row r="202" customFormat="false" ht="12.75" hidden="false" customHeight="false" outlineLevel="0" collapsed="false">
      <c r="V202" s="17"/>
    </row>
    <row r="203" customFormat="false" ht="12.75" hidden="false" customHeight="false" outlineLevel="0" collapsed="false">
      <c r="V203" s="17"/>
    </row>
    <row r="204" customFormat="false" ht="12.75" hidden="false" customHeight="false" outlineLevel="0" collapsed="false">
      <c r="V204" s="17"/>
    </row>
    <row r="205" customFormat="false" ht="12.75" hidden="false" customHeight="false" outlineLevel="0" collapsed="false">
      <c r="V205" s="17"/>
    </row>
    <row r="206" customFormat="false" ht="12.75" hidden="false" customHeight="false" outlineLevel="0" collapsed="false">
      <c r="V206" s="17"/>
    </row>
    <row r="207" customFormat="false" ht="12.75" hidden="false" customHeight="false" outlineLevel="0" collapsed="false">
      <c r="V207" s="17"/>
    </row>
    <row r="208" customFormat="false" ht="12.75" hidden="false" customHeight="false" outlineLevel="0" collapsed="false">
      <c r="V208" s="17"/>
    </row>
    <row r="209" customFormat="false" ht="12.75" hidden="false" customHeight="false" outlineLevel="0" collapsed="false">
      <c r="V209" s="17"/>
    </row>
    <row r="210" customFormat="false" ht="12.75" hidden="false" customHeight="false" outlineLevel="0" collapsed="false">
      <c r="V210" s="17"/>
    </row>
    <row r="211" customFormat="false" ht="12.75" hidden="false" customHeight="false" outlineLevel="0" collapsed="false">
      <c r="V211" s="17"/>
    </row>
    <row r="212" customFormat="false" ht="12.75" hidden="false" customHeight="false" outlineLevel="0" collapsed="false">
      <c r="V212" s="17"/>
    </row>
    <row r="213" customFormat="false" ht="12.75" hidden="false" customHeight="false" outlineLevel="0" collapsed="false">
      <c r="V213" s="17"/>
    </row>
    <row r="214" customFormat="false" ht="12.75" hidden="false" customHeight="false" outlineLevel="0" collapsed="false">
      <c r="V214" s="17"/>
    </row>
    <row r="215" customFormat="false" ht="12.75" hidden="false" customHeight="false" outlineLevel="0" collapsed="false">
      <c r="V215" s="17"/>
    </row>
    <row r="216" customFormat="false" ht="12.75" hidden="false" customHeight="false" outlineLevel="0" collapsed="false">
      <c r="V216" s="17"/>
    </row>
    <row r="217" customFormat="false" ht="12.75" hidden="false" customHeight="false" outlineLevel="0" collapsed="false">
      <c r="V217" s="17"/>
    </row>
    <row r="218" customFormat="false" ht="12.75" hidden="false" customHeight="false" outlineLevel="0" collapsed="false">
      <c r="V218" s="17"/>
    </row>
    <row r="219" customFormat="false" ht="12.75" hidden="false" customHeight="false" outlineLevel="0" collapsed="false">
      <c r="V219" s="17"/>
    </row>
    <row r="220" customFormat="false" ht="12.75" hidden="false" customHeight="false" outlineLevel="0" collapsed="false">
      <c r="V220" s="17"/>
    </row>
    <row r="221" customFormat="false" ht="12.75" hidden="false" customHeight="false" outlineLevel="0" collapsed="false">
      <c r="V221" s="17"/>
    </row>
    <row r="222" customFormat="false" ht="12.75" hidden="false" customHeight="false" outlineLevel="0" collapsed="false">
      <c r="V222" s="17"/>
    </row>
    <row r="223" customFormat="false" ht="12.75" hidden="false" customHeight="false" outlineLevel="0" collapsed="false">
      <c r="V223" s="17"/>
    </row>
    <row r="224" customFormat="false" ht="12.75" hidden="false" customHeight="false" outlineLevel="0" collapsed="false">
      <c r="V224" s="17"/>
    </row>
    <row r="225" customFormat="false" ht="12.75" hidden="false" customHeight="false" outlineLevel="0" collapsed="false">
      <c r="V225" s="17"/>
    </row>
    <row r="226" customFormat="false" ht="12.75" hidden="false" customHeight="false" outlineLevel="0" collapsed="false">
      <c r="V226" s="17"/>
    </row>
    <row r="227" customFormat="false" ht="12.75" hidden="false" customHeight="false" outlineLevel="0" collapsed="false">
      <c r="V227" s="17"/>
    </row>
    <row r="228" customFormat="false" ht="12.75" hidden="false" customHeight="false" outlineLevel="0" collapsed="false">
      <c r="V228" s="17"/>
    </row>
    <row r="229" customFormat="false" ht="12.75" hidden="false" customHeight="false" outlineLevel="0" collapsed="false">
      <c r="V229" s="17"/>
    </row>
    <row r="230" customFormat="false" ht="12.75" hidden="false" customHeight="false" outlineLevel="0" collapsed="false">
      <c r="V230" s="17"/>
    </row>
    <row r="231" customFormat="false" ht="12.75" hidden="false" customHeight="false" outlineLevel="0" collapsed="false">
      <c r="V231" s="17"/>
    </row>
    <row r="232" customFormat="false" ht="12.75" hidden="false" customHeight="false" outlineLevel="0" collapsed="false">
      <c r="V232" s="17"/>
    </row>
    <row r="233" customFormat="false" ht="12.75" hidden="false" customHeight="false" outlineLevel="0" collapsed="false">
      <c r="V233" s="17"/>
    </row>
    <row r="234" customFormat="false" ht="12.75" hidden="false" customHeight="false" outlineLevel="0" collapsed="false">
      <c r="V234" s="17"/>
    </row>
    <row r="235" customFormat="false" ht="12.75" hidden="false" customHeight="false" outlineLevel="0" collapsed="false">
      <c r="V235" s="17"/>
    </row>
    <row r="236" customFormat="false" ht="12.75" hidden="false" customHeight="false" outlineLevel="0" collapsed="false">
      <c r="V236" s="17"/>
    </row>
    <row r="237" customFormat="false" ht="12.75" hidden="false" customHeight="false" outlineLevel="0" collapsed="false">
      <c r="V237" s="17"/>
    </row>
    <row r="238" customFormat="false" ht="12.75" hidden="false" customHeight="false" outlineLevel="0" collapsed="false">
      <c r="V238" s="17"/>
    </row>
    <row r="239" customFormat="false" ht="12.75" hidden="false" customHeight="false" outlineLevel="0" collapsed="false">
      <c r="V239" s="17"/>
    </row>
    <row r="240" customFormat="false" ht="12.75" hidden="false" customHeight="false" outlineLevel="0" collapsed="false">
      <c r="V240" s="17"/>
    </row>
    <row r="241" customFormat="false" ht="12.75" hidden="false" customHeight="false" outlineLevel="0" collapsed="false">
      <c r="V241" s="17"/>
    </row>
    <row r="242" customFormat="false" ht="12.75" hidden="false" customHeight="false" outlineLevel="0" collapsed="false">
      <c r="V242" s="17"/>
    </row>
    <row r="243" customFormat="false" ht="12.75" hidden="false" customHeight="false" outlineLevel="0" collapsed="false">
      <c r="V243" s="17"/>
    </row>
    <row r="244" customFormat="false" ht="12.75" hidden="false" customHeight="false" outlineLevel="0" collapsed="false">
      <c r="V244" s="17"/>
    </row>
    <row r="245" customFormat="false" ht="12.75" hidden="false" customHeight="false" outlineLevel="0" collapsed="false">
      <c r="V245" s="17"/>
    </row>
    <row r="246" customFormat="false" ht="12.75" hidden="false" customHeight="false" outlineLevel="0" collapsed="false">
      <c r="V246" s="17"/>
    </row>
    <row r="247" customFormat="false" ht="12.75" hidden="false" customHeight="false" outlineLevel="0" collapsed="false">
      <c r="V247" s="17"/>
    </row>
    <row r="248" customFormat="false" ht="12.75" hidden="false" customHeight="false" outlineLevel="0" collapsed="false">
      <c r="V248" s="17"/>
    </row>
    <row r="249" customFormat="false" ht="12.75" hidden="false" customHeight="false" outlineLevel="0" collapsed="false">
      <c r="V249" s="17"/>
    </row>
    <row r="250" customFormat="false" ht="12.75" hidden="false" customHeight="false" outlineLevel="0" collapsed="false">
      <c r="V250" s="17"/>
    </row>
    <row r="251" customFormat="false" ht="12.75" hidden="false" customHeight="false" outlineLevel="0" collapsed="false">
      <c r="V251" s="17"/>
    </row>
    <row r="252" customFormat="false" ht="12.75" hidden="false" customHeight="false" outlineLevel="0" collapsed="false">
      <c r="V252" s="17"/>
    </row>
    <row r="253" customFormat="false" ht="12.75" hidden="false" customHeight="false" outlineLevel="0" collapsed="false">
      <c r="V253" s="17"/>
    </row>
    <row r="254" customFormat="false" ht="12.75" hidden="false" customHeight="false" outlineLevel="0" collapsed="false">
      <c r="V254" s="17"/>
    </row>
    <row r="255" customFormat="false" ht="12.75" hidden="false" customHeight="false" outlineLevel="0" collapsed="false">
      <c r="V255" s="17"/>
    </row>
    <row r="256" customFormat="false" ht="12.75" hidden="false" customHeight="false" outlineLevel="0" collapsed="false">
      <c r="V256" s="17"/>
    </row>
    <row r="257" customFormat="false" ht="12.75" hidden="false" customHeight="false" outlineLevel="0" collapsed="false">
      <c r="V257" s="17"/>
    </row>
    <row r="258" customFormat="false" ht="12.75" hidden="false" customHeight="false" outlineLevel="0" collapsed="false">
      <c r="V258" s="17"/>
    </row>
    <row r="259" customFormat="false" ht="12.75" hidden="false" customHeight="false" outlineLevel="0" collapsed="false">
      <c r="V259" s="17"/>
    </row>
    <row r="260" customFormat="false" ht="12.75" hidden="false" customHeight="false" outlineLevel="0" collapsed="false">
      <c r="V260" s="17"/>
    </row>
    <row r="261" customFormat="false" ht="12.75" hidden="false" customHeight="false" outlineLevel="0" collapsed="false">
      <c r="V261" s="17"/>
    </row>
    <row r="262" customFormat="false" ht="12.75" hidden="false" customHeight="false" outlineLevel="0" collapsed="false">
      <c r="V262" s="17"/>
    </row>
    <row r="263" customFormat="false" ht="12.75" hidden="false" customHeight="false" outlineLevel="0" collapsed="false">
      <c r="V263" s="17"/>
    </row>
    <row r="264" customFormat="false" ht="12.75" hidden="false" customHeight="false" outlineLevel="0" collapsed="false">
      <c r="V264" s="17"/>
    </row>
    <row r="265" customFormat="false" ht="12.75" hidden="false" customHeight="false" outlineLevel="0" collapsed="false">
      <c r="V265" s="17"/>
    </row>
    <row r="266" customFormat="false" ht="12.75" hidden="false" customHeight="false" outlineLevel="0" collapsed="false">
      <c r="V266" s="17"/>
    </row>
    <row r="267" customFormat="false" ht="12.75" hidden="false" customHeight="false" outlineLevel="0" collapsed="false">
      <c r="V267" s="17"/>
    </row>
    <row r="268" customFormat="false" ht="12.75" hidden="false" customHeight="false" outlineLevel="0" collapsed="false">
      <c r="V268" s="17"/>
    </row>
    <row r="269" customFormat="false" ht="12.75" hidden="false" customHeight="false" outlineLevel="0" collapsed="false">
      <c r="V269" s="17"/>
    </row>
    <row r="270" customFormat="false" ht="12.75" hidden="false" customHeight="false" outlineLevel="0" collapsed="false">
      <c r="V270" s="17"/>
    </row>
    <row r="271" customFormat="false" ht="12.75" hidden="false" customHeight="false" outlineLevel="0" collapsed="false">
      <c r="V271" s="17"/>
    </row>
    <row r="272" customFormat="false" ht="12.75" hidden="false" customHeight="false" outlineLevel="0" collapsed="false">
      <c r="V272" s="17"/>
    </row>
    <row r="273" customFormat="false" ht="12.75" hidden="false" customHeight="false" outlineLevel="0" collapsed="false">
      <c r="V273" s="17"/>
    </row>
    <row r="274" customFormat="false" ht="12.75" hidden="false" customHeight="false" outlineLevel="0" collapsed="false">
      <c r="V274" s="17"/>
    </row>
    <row r="275" customFormat="false" ht="12.75" hidden="false" customHeight="false" outlineLevel="0" collapsed="false">
      <c r="V275" s="17"/>
    </row>
    <row r="276" customFormat="false" ht="12.75" hidden="false" customHeight="false" outlineLevel="0" collapsed="false">
      <c r="V276" s="17"/>
    </row>
    <row r="277" customFormat="false" ht="12.75" hidden="false" customHeight="false" outlineLevel="0" collapsed="false">
      <c r="V277" s="17"/>
    </row>
    <row r="278" customFormat="false" ht="12.75" hidden="false" customHeight="false" outlineLevel="0" collapsed="false">
      <c r="V278" s="17"/>
    </row>
    <row r="279" customFormat="false" ht="12.75" hidden="false" customHeight="false" outlineLevel="0" collapsed="false">
      <c r="V279" s="17"/>
    </row>
    <row r="280" customFormat="false" ht="12.75" hidden="false" customHeight="false" outlineLevel="0" collapsed="false">
      <c r="V280" s="17"/>
    </row>
    <row r="281" customFormat="false" ht="12.75" hidden="false" customHeight="false" outlineLevel="0" collapsed="false">
      <c r="V281" s="17"/>
    </row>
    <row r="282" customFormat="false" ht="12.75" hidden="false" customHeight="false" outlineLevel="0" collapsed="false">
      <c r="V282" s="17"/>
    </row>
    <row r="283" customFormat="false" ht="12.75" hidden="false" customHeight="false" outlineLevel="0" collapsed="false">
      <c r="V283" s="17"/>
    </row>
    <row r="284" customFormat="false" ht="12.75" hidden="false" customHeight="false" outlineLevel="0" collapsed="false">
      <c r="V284" s="17"/>
    </row>
    <row r="285" customFormat="false" ht="12.75" hidden="false" customHeight="false" outlineLevel="0" collapsed="false">
      <c r="V285" s="17"/>
    </row>
    <row r="286" customFormat="false" ht="12.75" hidden="false" customHeight="false" outlineLevel="0" collapsed="false">
      <c r="V286" s="17"/>
    </row>
    <row r="287" customFormat="false" ht="12.75" hidden="false" customHeight="false" outlineLevel="0" collapsed="false">
      <c r="V287" s="17"/>
    </row>
    <row r="288" customFormat="false" ht="12.75" hidden="false" customHeight="false" outlineLevel="0" collapsed="false">
      <c r="V288" s="17"/>
    </row>
    <row r="289" customFormat="false" ht="12.75" hidden="false" customHeight="false" outlineLevel="0" collapsed="false">
      <c r="V289" s="17"/>
    </row>
    <row r="290" customFormat="false" ht="12.75" hidden="false" customHeight="false" outlineLevel="0" collapsed="false">
      <c r="V290" s="17"/>
    </row>
    <row r="291" customFormat="false" ht="12.75" hidden="false" customHeight="false" outlineLevel="0" collapsed="false">
      <c r="V291" s="17"/>
    </row>
    <row r="292" customFormat="false" ht="12.75" hidden="false" customHeight="false" outlineLevel="0" collapsed="false">
      <c r="V292" s="17"/>
    </row>
    <row r="293" customFormat="false" ht="12.75" hidden="false" customHeight="false" outlineLevel="0" collapsed="false">
      <c r="V293" s="17"/>
    </row>
    <row r="294" customFormat="false" ht="12.75" hidden="false" customHeight="false" outlineLevel="0" collapsed="false">
      <c r="V294" s="17"/>
    </row>
    <row r="295" customFormat="false" ht="12.75" hidden="false" customHeight="false" outlineLevel="0" collapsed="false">
      <c r="V295" s="17"/>
    </row>
    <row r="296" customFormat="false" ht="12.75" hidden="false" customHeight="false" outlineLevel="0" collapsed="false">
      <c r="V296" s="17"/>
    </row>
    <row r="297" customFormat="false" ht="12.75" hidden="false" customHeight="false" outlineLevel="0" collapsed="false">
      <c r="V297" s="17"/>
    </row>
    <row r="298" customFormat="false" ht="12.75" hidden="false" customHeight="false" outlineLevel="0" collapsed="false">
      <c r="V298" s="17"/>
    </row>
    <row r="299" customFormat="false" ht="12.75" hidden="false" customHeight="false" outlineLevel="0" collapsed="false">
      <c r="V299" s="17"/>
    </row>
    <row r="300" customFormat="false" ht="12.75" hidden="false" customHeight="false" outlineLevel="0" collapsed="false">
      <c r="V300" s="17"/>
    </row>
    <row r="301" customFormat="false" ht="12.75" hidden="false" customHeight="false" outlineLevel="0" collapsed="false">
      <c r="V301" s="17"/>
    </row>
    <row r="302" customFormat="false" ht="12.75" hidden="false" customHeight="false" outlineLevel="0" collapsed="false">
      <c r="V302" s="17"/>
    </row>
    <row r="303" customFormat="false" ht="12.75" hidden="false" customHeight="false" outlineLevel="0" collapsed="false">
      <c r="V303" s="17"/>
    </row>
    <row r="304" customFormat="false" ht="12.75" hidden="false" customHeight="false" outlineLevel="0" collapsed="false">
      <c r="V304" s="17"/>
    </row>
    <row r="305" customFormat="false" ht="12.75" hidden="false" customHeight="false" outlineLevel="0" collapsed="false">
      <c r="V305" s="17"/>
    </row>
    <row r="306" customFormat="false" ht="12.75" hidden="false" customHeight="false" outlineLevel="0" collapsed="false">
      <c r="V306" s="17"/>
    </row>
    <row r="307" customFormat="false" ht="12.75" hidden="false" customHeight="false" outlineLevel="0" collapsed="false">
      <c r="V307" s="17"/>
    </row>
    <row r="308" customFormat="false" ht="12.75" hidden="false" customHeight="false" outlineLevel="0" collapsed="false">
      <c r="V308" s="17"/>
    </row>
    <row r="309" customFormat="false" ht="12.75" hidden="false" customHeight="false" outlineLevel="0" collapsed="false">
      <c r="V309" s="17"/>
    </row>
    <row r="310" customFormat="false" ht="12.75" hidden="false" customHeight="false" outlineLevel="0" collapsed="false">
      <c r="V310" s="17"/>
    </row>
    <row r="311" customFormat="false" ht="12.75" hidden="false" customHeight="false" outlineLevel="0" collapsed="false">
      <c r="V311" s="17"/>
    </row>
    <row r="312" customFormat="false" ht="12.75" hidden="false" customHeight="false" outlineLevel="0" collapsed="false">
      <c r="V312" s="17"/>
    </row>
    <row r="313" customFormat="false" ht="12.75" hidden="false" customHeight="false" outlineLevel="0" collapsed="false">
      <c r="V313" s="17"/>
    </row>
    <row r="314" customFormat="false" ht="12.75" hidden="false" customHeight="false" outlineLevel="0" collapsed="false">
      <c r="V314" s="17"/>
    </row>
    <row r="315" customFormat="false" ht="12.75" hidden="false" customHeight="false" outlineLevel="0" collapsed="false">
      <c r="V315" s="17"/>
    </row>
    <row r="316" customFormat="false" ht="12.75" hidden="false" customHeight="false" outlineLevel="0" collapsed="false">
      <c r="V316" s="17"/>
    </row>
    <row r="317" customFormat="false" ht="12.75" hidden="false" customHeight="false" outlineLevel="0" collapsed="false">
      <c r="V317" s="17"/>
    </row>
    <row r="318" customFormat="false" ht="12.75" hidden="false" customHeight="false" outlineLevel="0" collapsed="false">
      <c r="V318" s="17"/>
    </row>
    <row r="319" customFormat="false" ht="12.75" hidden="false" customHeight="false" outlineLevel="0" collapsed="false">
      <c r="V319" s="17"/>
    </row>
    <row r="320" customFormat="false" ht="12.75" hidden="false" customHeight="false" outlineLevel="0" collapsed="false">
      <c r="V320" s="17"/>
    </row>
    <row r="321" customFormat="false" ht="12.75" hidden="false" customHeight="false" outlineLevel="0" collapsed="false">
      <c r="V321" s="17"/>
    </row>
    <row r="322" customFormat="false" ht="12.75" hidden="false" customHeight="false" outlineLevel="0" collapsed="false">
      <c r="V322" s="17"/>
    </row>
    <row r="323" customFormat="false" ht="12.75" hidden="false" customHeight="false" outlineLevel="0" collapsed="false">
      <c r="V323" s="17"/>
    </row>
    <row r="324" customFormat="false" ht="12.75" hidden="false" customHeight="false" outlineLevel="0" collapsed="false">
      <c r="V324" s="17"/>
    </row>
    <row r="325" customFormat="false" ht="12.75" hidden="false" customHeight="false" outlineLevel="0" collapsed="false">
      <c r="V325" s="17"/>
    </row>
    <row r="326" customFormat="false" ht="12.75" hidden="false" customHeight="false" outlineLevel="0" collapsed="false">
      <c r="V326" s="17"/>
    </row>
    <row r="327" customFormat="false" ht="12.75" hidden="false" customHeight="false" outlineLevel="0" collapsed="false">
      <c r="V327" s="17"/>
    </row>
    <row r="328" customFormat="false" ht="12.75" hidden="false" customHeight="false" outlineLevel="0" collapsed="false">
      <c r="V328" s="17"/>
    </row>
    <row r="329" customFormat="false" ht="12.75" hidden="false" customHeight="false" outlineLevel="0" collapsed="false">
      <c r="V329" s="17"/>
    </row>
    <row r="330" customFormat="false" ht="12.75" hidden="false" customHeight="false" outlineLevel="0" collapsed="false">
      <c r="V330" s="17"/>
    </row>
    <row r="331" customFormat="false" ht="12.75" hidden="false" customHeight="false" outlineLevel="0" collapsed="false">
      <c r="V331" s="17"/>
    </row>
    <row r="332" customFormat="false" ht="12.75" hidden="false" customHeight="false" outlineLevel="0" collapsed="false">
      <c r="V332" s="17"/>
    </row>
    <row r="333" customFormat="false" ht="12.75" hidden="false" customHeight="false" outlineLevel="0" collapsed="false">
      <c r="V333" s="17"/>
    </row>
    <row r="334" customFormat="false" ht="12.75" hidden="false" customHeight="false" outlineLevel="0" collapsed="false">
      <c r="V334" s="17"/>
    </row>
    <row r="335" customFormat="false" ht="12.75" hidden="false" customHeight="false" outlineLevel="0" collapsed="false">
      <c r="V335" s="17"/>
    </row>
    <row r="336" customFormat="false" ht="12.75" hidden="false" customHeight="false" outlineLevel="0" collapsed="false">
      <c r="V336" s="17"/>
    </row>
    <row r="337" customFormat="false" ht="12.75" hidden="false" customHeight="false" outlineLevel="0" collapsed="false">
      <c r="V337" s="17"/>
    </row>
    <row r="338" customFormat="false" ht="12.75" hidden="false" customHeight="false" outlineLevel="0" collapsed="false">
      <c r="V338" s="17"/>
    </row>
    <row r="339" customFormat="false" ht="12.75" hidden="false" customHeight="false" outlineLevel="0" collapsed="false">
      <c r="V339" s="17"/>
    </row>
    <row r="340" customFormat="false" ht="12.75" hidden="false" customHeight="false" outlineLevel="0" collapsed="false">
      <c r="V340" s="17"/>
    </row>
    <row r="341" customFormat="false" ht="12.75" hidden="false" customHeight="false" outlineLevel="0" collapsed="false">
      <c r="V341" s="17"/>
    </row>
    <row r="342" customFormat="false" ht="12.75" hidden="false" customHeight="false" outlineLevel="0" collapsed="false">
      <c r="V342" s="17"/>
    </row>
    <row r="343" customFormat="false" ht="12.75" hidden="false" customHeight="false" outlineLevel="0" collapsed="false">
      <c r="V343" s="17"/>
    </row>
    <row r="344" customFormat="false" ht="12.75" hidden="false" customHeight="false" outlineLevel="0" collapsed="false">
      <c r="V344" s="17"/>
    </row>
    <row r="345" customFormat="false" ht="12.75" hidden="false" customHeight="false" outlineLevel="0" collapsed="false">
      <c r="V345" s="17"/>
    </row>
    <row r="346" customFormat="false" ht="12.75" hidden="false" customHeight="false" outlineLevel="0" collapsed="false">
      <c r="V346" s="17"/>
    </row>
    <row r="347" customFormat="false" ht="12.75" hidden="false" customHeight="false" outlineLevel="0" collapsed="false">
      <c r="V347" s="17"/>
    </row>
    <row r="348" customFormat="false" ht="12.75" hidden="false" customHeight="false" outlineLevel="0" collapsed="false">
      <c r="V348" s="17"/>
    </row>
    <row r="349" customFormat="false" ht="12.75" hidden="false" customHeight="false" outlineLevel="0" collapsed="false">
      <c r="V349" s="17"/>
    </row>
    <row r="350" customFormat="false" ht="12.75" hidden="false" customHeight="false" outlineLevel="0" collapsed="false">
      <c r="V350" s="17"/>
    </row>
    <row r="351" customFormat="false" ht="12.75" hidden="false" customHeight="false" outlineLevel="0" collapsed="false">
      <c r="V351" s="17"/>
    </row>
    <row r="352" customFormat="false" ht="12.75" hidden="false" customHeight="false" outlineLevel="0" collapsed="false">
      <c r="V352" s="17"/>
    </row>
    <row r="353" customFormat="false" ht="12.75" hidden="false" customHeight="false" outlineLevel="0" collapsed="false">
      <c r="V353" s="17"/>
    </row>
    <row r="354" customFormat="false" ht="12.75" hidden="false" customHeight="false" outlineLevel="0" collapsed="false">
      <c r="V354" s="17"/>
    </row>
    <row r="355" customFormat="false" ht="12.75" hidden="false" customHeight="false" outlineLevel="0" collapsed="false">
      <c r="V355" s="17"/>
    </row>
    <row r="356" customFormat="false" ht="12.75" hidden="false" customHeight="false" outlineLevel="0" collapsed="false">
      <c r="V356" s="17"/>
    </row>
    <row r="357" customFormat="false" ht="12.75" hidden="false" customHeight="false" outlineLevel="0" collapsed="false">
      <c r="V357" s="17"/>
    </row>
    <row r="358" customFormat="false" ht="12.75" hidden="false" customHeight="false" outlineLevel="0" collapsed="false">
      <c r="V358" s="17"/>
    </row>
    <row r="359" customFormat="false" ht="12.75" hidden="false" customHeight="false" outlineLevel="0" collapsed="false">
      <c r="V359" s="17"/>
    </row>
    <row r="360" customFormat="false" ht="12.75" hidden="false" customHeight="false" outlineLevel="0" collapsed="false">
      <c r="V360" s="17"/>
    </row>
    <row r="361" customFormat="false" ht="12.75" hidden="false" customHeight="false" outlineLevel="0" collapsed="false">
      <c r="V361" s="17"/>
    </row>
    <row r="362" customFormat="false" ht="12.75" hidden="false" customHeight="false" outlineLevel="0" collapsed="false">
      <c r="V362" s="17"/>
    </row>
    <row r="363" customFormat="false" ht="12.75" hidden="false" customHeight="false" outlineLevel="0" collapsed="false">
      <c r="V363" s="17"/>
    </row>
    <row r="364" customFormat="false" ht="12.75" hidden="false" customHeight="false" outlineLevel="0" collapsed="false">
      <c r="V364" s="17"/>
    </row>
    <row r="365" customFormat="false" ht="12.75" hidden="false" customHeight="false" outlineLevel="0" collapsed="false">
      <c r="V365" s="17"/>
    </row>
    <row r="366" customFormat="false" ht="12.75" hidden="false" customHeight="false" outlineLevel="0" collapsed="false">
      <c r="V366" s="17"/>
    </row>
    <row r="367" customFormat="false" ht="12.75" hidden="false" customHeight="false" outlineLevel="0" collapsed="false">
      <c r="V367" s="17"/>
    </row>
    <row r="368" customFormat="false" ht="12.75" hidden="false" customHeight="false" outlineLevel="0" collapsed="false">
      <c r="V368" s="17"/>
    </row>
    <row r="369" customFormat="false" ht="12.75" hidden="false" customHeight="false" outlineLevel="0" collapsed="false">
      <c r="V369" s="17"/>
    </row>
    <row r="370" customFormat="false" ht="12.75" hidden="false" customHeight="false" outlineLevel="0" collapsed="false">
      <c r="V370" s="17"/>
    </row>
    <row r="371" customFormat="false" ht="12.75" hidden="false" customHeight="false" outlineLevel="0" collapsed="false">
      <c r="V371" s="17"/>
    </row>
    <row r="372" customFormat="false" ht="12.75" hidden="false" customHeight="false" outlineLevel="0" collapsed="false">
      <c r="V372" s="17"/>
    </row>
    <row r="373" customFormat="false" ht="12.75" hidden="false" customHeight="false" outlineLevel="0" collapsed="false">
      <c r="V373" s="17"/>
    </row>
    <row r="374" customFormat="false" ht="12.75" hidden="false" customHeight="false" outlineLevel="0" collapsed="false">
      <c r="V374" s="17"/>
    </row>
    <row r="375" customFormat="false" ht="12.75" hidden="false" customHeight="false" outlineLevel="0" collapsed="false">
      <c r="V375" s="17"/>
    </row>
    <row r="376" customFormat="false" ht="12.75" hidden="false" customHeight="false" outlineLevel="0" collapsed="false">
      <c r="V376" s="17"/>
    </row>
    <row r="377" customFormat="false" ht="12.75" hidden="false" customHeight="false" outlineLevel="0" collapsed="false">
      <c r="V377" s="17"/>
    </row>
    <row r="378" customFormat="false" ht="12.75" hidden="false" customHeight="false" outlineLevel="0" collapsed="false">
      <c r="V378" s="17"/>
    </row>
    <row r="379" customFormat="false" ht="12.75" hidden="false" customHeight="false" outlineLevel="0" collapsed="false">
      <c r="V379" s="17"/>
    </row>
    <row r="380" customFormat="false" ht="12.75" hidden="false" customHeight="false" outlineLevel="0" collapsed="false">
      <c r="V380" s="17"/>
    </row>
    <row r="381" customFormat="false" ht="12.75" hidden="false" customHeight="false" outlineLevel="0" collapsed="false">
      <c r="V381" s="17"/>
    </row>
    <row r="382" customFormat="false" ht="12.75" hidden="false" customHeight="false" outlineLevel="0" collapsed="false">
      <c r="V382" s="17"/>
    </row>
    <row r="383" customFormat="false" ht="12.75" hidden="false" customHeight="false" outlineLevel="0" collapsed="false">
      <c r="V383" s="17"/>
    </row>
    <row r="384" customFormat="false" ht="12.75" hidden="false" customHeight="false" outlineLevel="0" collapsed="false">
      <c r="V384" s="17"/>
    </row>
  </sheetData>
  <mergeCells count="5">
    <mergeCell ref="A1:V1"/>
    <mergeCell ref="A2:V2"/>
    <mergeCell ref="A3:V3"/>
    <mergeCell ref="A4:B4"/>
    <mergeCell ref="A5:B5"/>
  </mergeCells>
  <printOptions headings="false" gridLines="false" gridLinesSet="true" horizontalCentered="true" verticalCentered="false"/>
  <pageMargins left="0.25" right="0.25" top="0.479861111111111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</oddFooter>
  </headerFooter>
  <rowBreaks count="1" manualBreakCount="1">
    <brk id="73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2001-09-05T13:42:54Z</dcterms:created>
  <dc:creator>dvandor</dc:creator>
  <dc:description/>
  <dc:language>en-US</dc:language>
  <cp:lastModifiedBy>Bill Williams</cp:lastModifiedBy>
  <dcterms:modified xsi:type="dcterms:W3CDTF">2001-09-13T16:28:39Z</dcterms:modified>
  <cp:revision>0</cp:revision>
  <dc:subject/>
  <dc:title/>
</cp:coreProperties>
</file>