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Summary!$A$1:$V$48</definedName>
    <definedName function="false" hidden="false" name="a3xy255" vbProcedure="false">'[6]'!$A$1</definedName>
    <definedName function="false" hidden="false" name="ADDRESS" vbProcedure="false">'[3]'!$B$6:$P$6</definedName>
    <definedName function="false" hidden="false" name="Administration_Perlman_G_A" vbProcedure="false">'[1]'!$A$1</definedName>
    <definedName function="false" hidden="false" name="Admin_Other_G_A_Budget" vbProcedure="false">'[1]'!$A$1</definedName>
    <definedName function="false" hidden="false" name="Allocations_Miscellaneous_G_A" vbProcedure="false">'[1]'!$A$1</definedName>
    <definedName function="false" hidden="false" name="Allocs_Misc_Bud_Summary" vbProcedure="false">'[1]'!$A$1</definedName>
    <definedName function="false" hidden="false" name="All_G_A_Work_Orders" vbProcedure="false">'[1]'!$A$1</definedName>
    <definedName function="false" hidden="false" name="BANKS" vbProcedure="false">'[3]'!$E$61:$BV$61</definedName>
    <definedName function="false" hidden="false" name="Budget_Summary_G_A" vbProcedure="false">'[1]'!$A$1</definedName>
    <definedName function="false" hidden="false" name="CDate" vbProcedure="false">[5]Empl!$A$1</definedName>
    <definedName function="false" hidden="false" name="CIOHrRateTotal" vbProcedure="false">[5]Empl!$I$10</definedName>
    <definedName function="false" hidden="false" name="CIOMoRateBBTotal" vbProcedure="false">[5]Empl!$J$10</definedName>
    <definedName function="false" hidden="false" name="CIOMoRateIBTotal" vbProcedure="false">[5]Empl!$K$10</definedName>
    <definedName function="false" hidden="false" name="CIOYrRateIBTotal" vbProcedure="false">[5]Empl!$L$10</definedName>
    <definedName function="false" hidden="false" name="clear" vbProcedure="false">[2]Entry!$C$6,[2]Entry!$E$6,[2]Entry!$G$6,[2]Entry!$J$6,[2]Entry!$K$6,[2]Entry!$M$6,[2]Entry!$O$6,[2]Entry!$C$12,[2]Entry!$C$12:$P$40,[2]Entry!$D$45:$E$47,[2]Entry!$A$46:$C$47,[2]Entry!$C$60:$P$88,[2]Entry!$D$93:$E$95,[2]Entry!$A$94:$C$95,[2]Entry!$C$108:$P$136,[2]Entry!$D$141:$E$143,[2]Entry!$A$142:$C$143,[2]Entry!$C$156:$P$184,[2]Entry!$D$189:$E$191,[2]Entry!$A$190:$C$191</definedName>
    <definedName function="false" hidden="false" name="coa" vbProcedure="false">'[1]'!$A$3:$B$557</definedName>
    <definedName function="false" hidden="false" name="Current_Month" vbProcedure="false">#REF!</definedName>
    <definedName function="false" hidden="false" name="DB_Infrastructure_Bruce_Cap" vbProcedure="false">'[1]'!$A$1</definedName>
    <definedName function="false" hidden="false" name="DB_Infrastructure_Bruce_G_A" vbProcedure="false">'[1]'!$A$1</definedName>
    <definedName function="false" hidden="false" name="DB_Infrastructure_Bruce_G_A_Budget" vbProcedure="false">'[1]'!$A$1</definedName>
    <definedName function="false" hidden="false" name="DB_Infra_Bruce_Cap_Budget" vbProcedure="false">'[1]'!$A$1</definedName>
    <definedName function="false" hidden="false" name="Dublin_Capital_Actuals" vbProcedure="false">'[1]'!$A$1</definedName>
    <definedName function="false" hidden="false" name="Dublin_Capital_Budget" vbProcedure="false">'[1]'!$A$1</definedName>
    <definedName function="false" hidden="false" name="Dublin_G_A_Budget" vbProcedure="false">'[1]'!$A$1</definedName>
    <definedName function="false" hidden="false" name="ECT_Info_Systems_Bell_G_A" vbProcedure="false">'[1]'!$A$1</definedName>
    <definedName function="false" hidden="false" name="ECT_Info_Systems_Bell_G_A_Budget" vbProcedure="false">'[1]'!$A$1</definedName>
    <definedName function="false" hidden="false" name="hours" vbProcedure="false">'[4]1100 COST SUM'!$A$1:$H$1642</definedName>
    <definedName function="false" hidden="false" name="IBS_Burchfield_Cap" vbProcedure="false">'[1]'!$A$1</definedName>
    <definedName function="false" hidden="false" name="IBS_Capital_Budget_Summary" vbProcedure="false">'[1]'!$A$1</definedName>
    <definedName function="false" hidden="false" name="IBS_Capital_Reforecast_Budget" vbProcedure="false">'[1]'!$A$1</definedName>
    <definedName function="false" hidden="false" name="IBS_Comm_Sprt_Burchfield_G_A" vbProcedure="false">'[1]'!$D$9</definedName>
    <definedName function="false" hidden="false" name="IBS_Comm_Sup_Burchfield_G_A_Budget" vbProcedure="false">'[1]'!$A$1</definedName>
    <definedName function="false" hidden="false" name="IBS_Logistics_Burchfield_G_A" vbProcedure="false">'[1]'!$A$1</definedName>
    <definedName function="false" hidden="false" name="IBS_Logistics_Burchfield_G_A_Budget" vbProcedure="false">'[1]'!$A$1</definedName>
    <definedName function="false" hidden="false" name="Infrastructure_R_D_Bruce_G_A" vbProcedure="false">'[1]'!$C$1</definedName>
    <definedName function="false" hidden="false" name="Infrastructure_R_D_Bruce_G_A_Budget" vbProcedure="false">'[1]'!$A$1</definedName>
    <definedName function="false" hidden="false" name="IT_Systems_Retail_Energy_Tatar_G_A" vbProcedure="false">'[1]'!$A$1</definedName>
    <definedName function="false" hidden="false" name="JE1" vbProcedure="false">#REF!</definedName>
    <definedName function="false" hidden="false" name="JE2" vbProcedure="false">#REF!</definedName>
    <definedName function="false" hidden="false" name="l" vbProcedure="false">[8]Empl!$J$34</definedName>
    <definedName function="false" hidden="false" name="Month" vbProcedure="false">'[6]'!$A$2</definedName>
    <definedName function="false" hidden="false" name="Network_Operations_Davda_G_A" vbProcedure="false">'[1]'!$A$1</definedName>
    <definedName function="false" hidden="false" name="Network_Ops_Davda_Cap" vbProcedure="false">'[1]'!$A$1</definedName>
    <definedName function="false" hidden="false" name="Network_Ops_Davda_G_A_Budget" vbProcedure="false">'[1]'!$A$1</definedName>
    <definedName function="false" hidden="false" name="NW_Ops_Davda_Cap_Budget" vbProcedure="false">'[1]'!$A$1</definedName>
    <definedName function="false" hidden="false" name="Origination_Richardson_G_A_Budget" vbProcedure="false">'[1]'!$A$1</definedName>
    <definedName function="false" hidden="false" name="Origination_Systems_Richardson_G_A" vbProcedure="false">'[1]'!$A$1</definedName>
    <definedName function="false" hidden="false" name="Orig_Front_Off_Bibi_Cap" vbProcedure="false">'[1]'!$A$1</definedName>
    <definedName function="false" hidden="false" name="Orig_Front_Off_Livermore_Cap" vbProcedure="false">'[1]'!$A$1</definedName>
    <definedName function="false" hidden="false" name="Orig_Front_Off_Pickering_Cap" vbProcedure="false">'[1]'!$A$1</definedName>
    <definedName function="false" hidden="false" name="Orig_Front_Off_Richardson_Cap" vbProcedure="false">'[1]'!$A$1</definedName>
    <definedName function="false" hidden="false" name="Orig_Systems_Richardson_Cap_Budget" vbProcedure="false">'[1]'!$A$1</definedName>
    <definedName function="false" hidden="false" name="PC_HWSW_Capital" vbProcedure="false">'[1]'!$A$1</definedName>
    <definedName function="false" hidden="false" name="PC_HWSW_Capital_Budget" vbProcedure="false">'[1]'!$A$1</definedName>
    <definedName function="false" hidden="false" name="Qry_FCAudit" vbProcedure="false">'[7]Expense by Detail Class'!$A$1:$AJ$3073</definedName>
    <definedName function="false" hidden="false" name="REMIT" vbProcedure="false">'[3]'!$A$38:$AU$38</definedName>
    <definedName function="false" hidden="false" name="ReportResults" vbProcedure="false">[9]MicroageAPR!$A$1:$Y$671</definedName>
    <definedName function="false" hidden="false" name="ReportResults2" vbProcedure="false">[10]MicroageAPR!$A$1:$Y$671</definedName>
    <definedName function="false" hidden="false" name="Retail_Houston_Tatar_G_A_Budget" vbProcedure="false">'[1]'!$A$1</definedName>
    <definedName function="false" hidden="false" name="Risk_Infrastructure_Livermore_Cap_Budget" vbProcedure="false">'[1]'!$A$1</definedName>
    <definedName function="false" hidden="false" name="Risk_Infrastructure_Livermore_G_A" vbProcedure="false">'[1]'!$A$1</definedName>
    <definedName function="false" hidden="false" name="Risk_Infra_Livermore_G_A_Budget" vbProcedure="false">'[1]'!$A$1</definedName>
    <definedName function="false" hidden="false" name="Risk_Management_Pickering_G_A" vbProcedure="false">'[1]'!$A$1</definedName>
    <definedName function="false" hidden="false" name="Risk_Mgmt_Pickering_G_A_Budget" vbProcedure="false">'[1]'!$A$1</definedName>
    <definedName function="false" hidden="false" name="Risk_Mngmt_Pickering_Cap_Budget" vbProcedure="false">'[1]'!$A$1</definedName>
    <definedName function="false" hidden="false" name="R_D_Tech_Infra_Bell_Cap" vbProcedure="false">'[1]'!$A$1</definedName>
    <definedName function="false" hidden="false" name="R_D_Tech_Infra_Bell_Cap_Budget" vbProcedure="false">'[1]'!$A$1</definedName>
    <definedName function="false" hidden="false" name="SAPFuncF4Help" vbProcedure="false">(#NAME?)</definedName>
    <definedName function="false" hidden="false" name="SDHrRateTotal" vbProcedure="false">[5]Empl!$I$34</definedName>
    <definedName function="false" hidden="false" name="SDMoRateBBTotal" vbProcedure="false">[5]Empl!$J$34</definedName>
    <definedName function="false" hidden="false" name="Summary_Capital" vbProcedure="false">'[1]'!$A$1</definedName>
    <definedName function="false" hidden="false" name="Summary_Capital_by_Director" vbProcedure="false">'[1]'!$A$1</definedName>
    <definedName function="false" hidden="false" name="Summary_Capital_Forecast" vbProcedure="false">'[1]'!$A$1</definedName>
    <definedName function="false" hidden="false" name="Summary_G_and_A_Actuals" vbProcedure="false">'[1]'!$A$1</definedName>
    <definedName function="false" hidden="false" name="Unidentified_Projects_Cap_Budget" vbProcedure="false">'[1]'!$A$1</definedName>
    <definedName function="false" hidden="false" name="VP_Info_Systems_Bibi_G_A_Budget" vbProcedure="false">'[1]'!$A$1</definedName>
    <definedName function="false" hidden="false" name="VP_Info__Systems_Bibi_G_A" vbProcedure="false">'[1]'!$A$1</definedName>
    <definedName function="false" hidden="false" name="wrn_Total___Enron___Labor_" vbProcedure="false">{#N/A,#N/A,FALSE,"2. Budget per Service"}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24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10"/>
            <color rgb="FF000000"/>
            <rFont val="Tahoma"/>
            <family val="2"/>
          </rPr>
          <t xml:space="preserve">$8.2mm less 6.3mm for CL and 1.8mm for OTC.
4042 is plug since depr reflected at 100% will also be reflected in indirects for internal depr exp allocation then re-allocation out to BU's.
$2408 is moving accounting to direct exp "Other" line.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17</xdr:colOff>
                <xdr:row>22</xdr:row>
                <xdr:rowOff>12</xdr:rowOff>
              </xdr:from>
              <xdr:to>
                <xdr:col>19</xdr:col>
                <xdr:colOff>97</xdr:colOff>
                <xdr:row>34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<sst xmlns="http://schemas.openxmlformats.org/spreadsheetml/2006/main" count="109" uniqueCount="37">
  <si>
    <t xml:space="preserve">E N R O N  N E T  W O R K S</t>
  </si>
  <si>
    <t xml:space="preserve">2002 SPEND ANALYSIS</t>
  </si>
  <si>
    <t xml:space="preserve">(in thousands)</t>
  </si>
  <si>
    <t xml:space="preserve">Total</t>
  </si>
  <si>
    <t xml:space="preserve">EA</t>
  </si>
  <si>
    <t xml:space="preserve">EGM</t>
  </si>
  <si>
    <t xml:space="preserve">EIM</t>
  </si>
  <si>
    <t xml:space="preserve">EEL</t>
  </si>
  <si>
    <t xml:space="preserve">EBS</t>
  </si>
  <si>
    <t xml:space="preserve">EES</t>
  </si>
  <si>
    <t xml:space="preserve">ENW</t>
  </si>
  <si>
    <t xml:space="preserve">Corp</t>
  </si>
  <si>
    <t xml:space="preserve">Other</t>
  </si>
  <si>
    <t xml:space="preserve">Increase / (Decrease) from 2001 EES Proforma Ongoing Run Rate</t>
  </si>
  <si>
    <t xml:space="preserve">EXPENSE</t>
  </si>
  <si>
    <t xml:space="preserve">Plan</t>
  </si>
  <si>
    <t xml:space="preserve">Revised</t>
  </si>
  <si>
    <t xml:space="preserve">2001 Forecast</t>
  </si>
  <si>
    <t xml:space="preserve">IT Development</t>
  </si>
  <si>
    <t xml:space="preserve">EOL</t>
  </si>
  <si>
    <t xml:space="preserve">Infrastructure</t>
  </si>
  <si>
    <t xml:space="preserve">Energy Operations</t>
  </si>
  <si>
    <t xml:space="preserve">Commodity Logic</t>
  </si>
  <si>
    <t xml:space="preserve">Other Unallocated</t>
  </si>
  <si>
    <t xml:space="preserve">Sub Total Direct Expense</t>
  </si>
  <si>
    <t xml:space="preserve">     Indirects</t>
  </si>
  <si>
    <t xml:space="preserve">     Bonus Accrual</t>
  </si>
  <si>
    <t xml:space="preserve">     Depreciation</t>
  </si>
  <si>
    <t xml:space="preserve">TOTAL EXPENSE</t>
  </si>
  <si>
    <t xml:space="preserve">(b)  The 2001 Budget represents the groups formally known as EES Services and Risk Controls &amp; Operations.</t>
  </si>
  <si>
    <t xml:space="preserve">2002</t>
  </si>
  <si>
    <t xml:space="preserve">CAPITAL PROJECT</t>
  </si>
  <si>
    <t xml:space="preserve">TOTAL CAPITAL</t>
  </si>
  <si>
    <t xml:space="preserve">TOTAL </t>
  </si>
  <si>
    <t xml:space="preserve">TOTAL DIRECT EXPENSE &amp; CAPITAL</t>
  </si>
  <si>
    <t xml:space="preserve">(a)  Does not reflect Controllable costs of $10.5mm for both '01 Plan and '01 Forecast and $10.6mm for '02 Plan.  </t>
  </si>
  <si>
    <t xml:space="preserve">      These costs are budgeted for at the cost center level for each respective BU.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</si>
</sst>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_(* #,##0_);_(* \(#,##0\);_(* \-_);_(@_)"/>
  </numFmts>
  <fonts count="2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2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sz val="12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22</xdr:col>
      <xdr:colOff>178920</xdr:colOff>
      <xdr:row>1</xdr:row>
      <xdr:rowOff>28080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24399720" cy="190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QTR1%202001%20RECLASS%20TO%20L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INVENTORY&amp;%20%20REFRESH/BARC%20ARC%20and%20Purchase%20data%20ROB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%20Net%20Works/Accounting/2002%20Plan/BU%20OTC%20Presentations/EA/Overall%20Allocation%20Template%20-%20EA%2010-18r%20Louis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nvoices/Sept9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DD%20Analysis%2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coc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2000%20O&amp;M%20Costs%20DEC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BM%20BIS/2001%20O&amp;M/2001%20O&amp;M/Due%20Diligence/DD%20Analysis%20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Carla_Expense%20Sup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NVENTORY&amp;%20%20REFRESH/BARC%20ARC%20and%20Purchase%20data%20RO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lass"/>
      <sheetName val="Dec"/>
      <sheetName val="Jan"/>
      <sheetName val="Feb"/>
      <sheetName val="TAX ALLOC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voice (2)"/>
      <sheetName val="Invoice"/>
      <sheetName val="Reconciliation"/>
      <sheetName val="Summary"/>
      <sheetName val="Development - Perlman"/>
      <sheetName val="Development - Louise Look "/>
      <sheetName val="EOps with HPL"/>
      <sheetName val="EOps Projects"/>
      <sheetName val="EOL"/>
      <sheetName val="Infra-EA"/>
      <sheetName val="Alloc 10-17 FINAL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D29">
            <v>31633.995</v>
          </cell>
        </row>
      </sheetData>
      <sheetData sheetId="7">
        <row r="13">
          <cell r="D13">
            <v>15765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shboard"/>
      <sheetName val="LOA#3 Accrual"/>
      <sheetName val="LOA#6 Accrual"/>
      <sheetName val="Nov Dec ADM Reclass"/>
      <sheetName val="Aug-Nov ADM Accrual"/>
      <sheetName val="Sheet1"/>
      <sheetName val="1100 COST SUM"/>
      <sheetName val="1200 COST SUM"/>
      <sheetName val="IT Forecast"/>
      <sheetName val="Proj sum"/>
      <sheetName val="Proj-Resourc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pense by Detail Class"/>
      <sheetName val="Emp_Cont_Exp(Cap)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  <sheetName val="Total 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7.99"/>
    <col collapsed="false" customWidth="true" hidden="false" outlineLevel="0" max="2" min="2" style="1" width="2.82"/>
    <col collapsed="false" customWidth="true" hidden="false" outlineLevel="0" max="3" min="3" style="1" width="15.99"/>
    <col collapsed="false" customWidth="true" hidden="false" outlineLevel="0" max="4" min="4" style="1" width="17.65"/>
    <col collapsed="false" customWidth="true" hidden="false" outlineLevel="0" max="5" min="5" style="1" width="15.15"/>
    <col collapsed="false" customWidth="true" hidden="false" outlineLevel="0" max="22" min="6" style="1" width="15.99"/>
    <col collapsed="false" customWidth="true" hidden="false" outlineLevel="0" max="23" min="23" style="1" width="2.82"/>
    <col collapsed="false" customWidth="true" hidden="true" outlineLevel="0" max="24" min="24" style="1" width="18.32"/>
    <col collapsed="false" customWidth="true" hidden="true" outlineLevel="0" max="25" min="25" style="1" width="2.82"/>
    <col collapsed="false" customWidth="true" hidden="true" outlineLevel="0" max="26" min="26" style="1" width="9.05"/>
    <col collapsed="false" customWidth="false" hidden="false" outlineLevel="0" max="257" min="27" style="1" width="9.32"/>
  </cols>
  <sheetData>
    <row r="2" customFormat="false" ht="27" hidden="false" customHeight="false" outlineLevel="0" collapsed="false">
      <c r="A2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A5" s="3"/>
    </row>
    <row r="6" customFormat="false" ht="20.25" hidden="false" customHeight="true" outlineLevel="0" collapsed="false">
      <c r="A6" s="4"/>
      <c r="B6" s="5"/>
      <c r="C6" s="6" t="s">
        <v>3</v>
      </c>
      <c r="D6" s="6"/>
      <c r="E6" s="6" t="s">
        <v>4</v>
      </c>
      <c r="F6" s="6"/>
      <c r="G6" s="6" t="s">
        <v>5</v>
      </c>
      <c r="H6" s="6"/>
      <c r="I6" s="6" t="s">
        <v>6</v>
      </c>
      <c r="J6" s="6"/>
      <c r="K6" s="6" t="s">
        <v>7</v>
      </c>
      <c r="L6" s="6"/>
      <c r="M6" s="6" t="s">
        <v>8</v>
      </c>
      <c r="N6" s="6"/>
      <c r="O6" s="6" t="s">
        <v>9</v>
      </c>
      <c r="P6" s="6"/>
      <c r="Q6" s="6" t="s">
        <v>10</v>
      </c>
      <c r="R6" s="6"/>
      <c r="S6" s="6" t="s">
        <v>11</v>
      </c>
      <c r="T6" s="6"/>
      <c r="U6" s="6" t="s">
        <v>12</v>
      </c>
      <c r="V6" s="6"/>
      <c r="W6" s="7"/>
      <c r="Y6" s="7"/>
      <c r="Z6" s="7"/>
      <c r="AA6" s="7"/>
      <c r="AB6" s="7"/>
      <c r="AC6" s="7"/>
    </row>
    <row r="7" customFormat="false" ht="20.25" hidden="false" customHeight="true" outlineLevel="0" collapsed="false">
      <c r="A7" s="4"/>
      <c r="B7" s="5"/>
      <c r="C7" s="6" t="n">
        <v>2002</v>
      </c>
      <c r="D7" s="6" t="n">
        <v>2002</v>
      </c>
      <c r="E7" s="6" t="n">
        <v>2002</v>
      </c>
      <c r="F7" s="6" t="n">
        <v>2002</v>
      </c>
      <c r="G7" s="6" t="n">
        <v>2002</v>
      </c>
      <c r="H7" s="6" t="n">
        <v>2002</v>
      </c>
      <c r="I7" s="6" t="n">
        <v>2002</v>
      </c>
      <c r="J7" s="6" t="n">
        <v>2002</v>
      </c>
      <c r="K7" s="6" t="n">
        <v>2002</v>
      </c>
      <c r="L7" s="6" t="n">
        <v>2002</v>
      </c>
      <c r="M7" s="6" t="n">
        <v>2002</v>
      </c>
      <c r="N7" s="6" t="n">
        <v>2002</v>
      </c>
      <c r="O7" s="6" t="n">
        <v>2002</v>
      </c>
      <c r="P7" s="6" t="n">
        <v>2002</v>
      </c>
      <c r="Q7" s="6" t="n">
        <v>2002</v>
      </c>
      <c r="R7" s="6" t="n">
        <v>2002</v>
      </c>
      <c r="S7" s="6" t="n">
        <v>2002</v>
      </c>
      <c r="T7" s="6" t="n">
        <v>2002</v>
      </c>
      <c r="U7" s="6" t="n">
        <v>2002</v>
      </c>
      <c r="V7" s="6" t="n">
        <v>2002</v>
      </c>
      <c r="W7" s="7"/>
      <c r="X7" s="8" t="s">
        <v>13</v>
      </c>
      <c r="Y7" s="7"/>
      <c r="Z7" s="7"/>
      <c r="AA7" s="7"/>
      <c r="AB7" s="7"/>
      <c r="AC7" s="7"/>
    </row>
    <row r="8" customFormat="false" ht="18.75" hidden="false" customHeight="true" outlineLevel="0" collapsed="false">
      <c r="A8" s="9" t="s">
        <v>14</v>
      </c>
      <c r="B8" s="10"/>
      <c r="C8" s="11" t="s">
        <v>15</v>
      </c>
      <c r="D8" s="11" t="s">
        <v>16</v>
      </c>
      <c r="E8" s="11" t="s">
        <v>15</v>
      </c>
      <c r="F8" s="11" t="s">
        <v>16</v>
      </c>
      <c r="G8" s="11" t="s">
        <v>15</v>
      </c>
      <c r="H8" s="11" t="s">
        <v>16</v>
      </c>
      <c r="I8" s="11" t="s">
        <v>15</v>
      </c>
      <c r="J8" s="11" t="s">
        <v>16</v>
      </c>
      <c r="K8" s="11" t="s">
        <v>15</v>
      </c>
      <c r="L8" s="11" t="s">
        <v>16</v>
      </c>
      <c r="M8" s="11" t="s">
        <v>15</v>
      </c>
      <c r="N8" s="11" t="s">
        <v>16</v>
      </c>
      <c r="O8" s="11" t="s">
        <v>15</v>
      </c>
      <c r="P8" s="11" t="s">
        <v>16</v>
      </c>
      <c r="Q8" s="11" t="s">
        <v>15</v>
      </c>
      <c r="R8" s="11" t="s">
        <v>16</v>
      </c>
      <c r="S8" s="11" t="s">
        <v>15</v>
      </c>
      <c r="T8" s="11" t="s">
        <v>16</v>
      </c>
      <c r="U8" s="11" t="s">
        <v>15</v>
      </c>
      <c r="V8" s="11" t="s">
        <v>16</v>
      </c>
      <c r="W8" s="12"/>
      <c r="X8" s="8"/>
      <c r="Y8" s="12"/>
      <c r="Z8" s="13" t="s">
        <v>17</v>
      </c>
      <c r="AA8" s="7"/>
      <c r="AB8" s="7"/>
      <c r="AC8" s="7"/>
    </row>
    <row r="9" customFormat="false" ht="15.75" hidden="false" customHeight="false" outlineLevel="0" collapsed="false">
      <c r="A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customFormat="false" ht="15.75" hidden="false" customHeight="false" outlineLevel="0" collapsed="false">
      <c r="A10" s="16" t="s">
        <v>18</v>
      </c>
      <c r="B10" s="17"/>
      <c r="C10" s="18" t="n">
        <f aca="false">E10+G10+I10+K10+M10+O10+Q10+S10+U10</f>
        <v>99576</v>
      </c>
      <c r="D10" s="18" t="n">
        <f aca="false">F10+H10+J10+L10+N10+P10+R10+T10+V10</f>
        <v>73360</v>
      </c>
      <c r="E10" s="19" t="n">
        <f aca="false">12529+'[11]EOps Projects'!$D$13</f>
        <v>28294</v>
      </c>
      <c r="F10" s="18" t="n">
        <f aca="false">28294-331-7860</f>
        <v>20103</v>
      </c>
      <c r="G10" s="19" t="n">
        <f aca="false">7988+9742</f>
        <v>17730</v>
      </c>
      <c r="H10" s="18" t="n">
        <f aca="false">17730-4310-4912</f>
        <v>8508</v>
      </c>
      <c r="I10" s="19" t="n">
        <f aca="false">1075+7077</f>
        <v>8152</v>
      </c>
      <c r="J10" s="18" t="n">
        <f aca="false">8152-2292-2374</f>
        <v>3486</v>
      </c>
      <c r="K10" s="18" t="n">
        <v>815</v>
      </c>
      <c r="L10" s="18" t="n">
        <v>815</v>
      </c>
      <c r="M10" s="19" t="n">
        <v>4042</v>
      </c>
      <c r="N10" s="18" t="n">
        <v>2600</v>
      </c>
      <c r="O10" s="19" t="n">
        <f aca="false">25663+1977+2982</f>
        <v>30622</v>
      </c>
      <c r="P10" s="18" t="n">
        <v>30622</v>
      </c>
      <c r="Q10" s="18" t="n">
        <f aca="false">2758</f>
        <v>2758</v>
      </c>
      <c r="R10" s="18" t="n">
        <v>2758</v>
      </c>
      <c r="S10" s="18" t="n">
        <v>6063</v>
      </c>
      <c r="T10" s="18" t="n">
        <f aca="false">6063-1058-1637</f>
        <v>3368</v>
      </c>
      <c r="U10" s="18" t="n">
        <v>1100</v>
      </c>
      <c r="V10" s="18" t="n">
        <v>1100</v>
      </c>
      <c r="W10" s="20"/>
      <c r="X10" s="20" t="e">
        <f aca="false">+#REF!-#REF!</f>
        <v>#REF!</v>
      </c>
      <c r="Y10" s="20"/>
      <c r="Z10" s="20" t="n">
        <f aca="false">121077+1844520</f>
        <v>1965597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customFormat="false" ht="15.75" hidden="false" customHeight="false" outlineLevel="0" collapsed="false">
      <c r="A11" s="16"/>
      <c r="B11" s="17"/>
      <c r="C11" s="18"/>
      <c r="D11" s="18"/>
      <c r="E11" s="19"/>
      <c r="F11" s="18"/>
      <c r="G11" s="19"/>
      <c r="H11" s="18"/>
      <c r="I11" s="19"/>
      <c r="J11" s="18"/>
      <c r="K11" s="18"/>
      <c r="L11" s="18"/>
      <c r="M11" s="19"/>
      <c r="N11" s="18"/>
      <c r="O11" s="19"/>
      <c r="P11" s="18"/>
      <c r="Q11" s="18"/>
      <c r="R11" s="18"/>
      <c r="S11" s="18"/>
      <c r="T11" s="18"/>
      <c r="U11" s="18"/>
      <c r="V11" s="18"/>
      <c r="W11" s="20"/>
      <c r="X11" s="20" t="e">
        <f aca="false">+#REF!-#REF!</f>
        <v>#REF!</v>
      </c>
      <c r="Y11" s="20"/>
      <c r="Z11" s="20" t="n">
        <f aca="false">282870+249489+291132</f>
        <v>823491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customFormat="false" ht="15.75" hidden="false" customHeight="false" outlineLevel="0" collapsed="false">
      <c r="A12" s="16" t="s">
        <v>19</v>
      </c>
      <c r="B12" s="17"/>
      <c r="C12" s="18" t="n">
        <f aca="false">E12+G12+I12+K12+M12+O12+Q12+S12+U12</f>
        <v>28394</v>
      </c>
      <c r="D12" s="18" t="n">
        <f aca="false">F12+H12+J12+L12+N12+P12+R12+T12+V12</f>
        <v>24000</v>
      </c>
      <c r="E12" s="19" t="n">
        <v>15855</v>
      </c>
      <c r="F12" s="18" t="n">
        <v>19200</v>
      </c>
      <c r="G12" s="19" t="n">
        <v>4286</v>
      </c>
      <c r="H12" s="18" t="n">
        <v>0</v>
      </c>
      <c r="I12" s="19" t="n">
        <f aca="false">1500+337</f>
        <v>1837</v>
      </c>
      <c r="J12" s="18" t="n">
        <v>0</v>
      </c>
      <c r="K12" s="18" t="n">
        <v>5645</v>
      </c>
      <c r="L12" s="18" t="n">
        <v>4800</v>
      </c>
      <c r="M12" s="19" t="n">
        <v>477</v>
      </c>
      <c r="N12" s="18" t="n">
        <v>0</v>
      </c>
      <c r="O12" s="19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294</v>
      </c>
      <c r="V12" s="18" t="n">
        <v>0</v>
      </c>
      <c r="W12" s="20"/>
      <c r="X12" s="20" t="e">
        <f aca="false">+#REF!-#REF!</f>
        <v>#REF!</v>
      </c>
      <c r="Y12" s="20"/>
      <c r="Z12" s="20" t="n">
        <f aca="false">121077+1844520</f>
        <v>1965597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customFormat="false" ht="15.75" hidden="false" customHeight="false" outlineLevel="0" collapsed="false">
      <c r="A13" s="16"/>
      <c r="B13" s="17"/>
      <c r="C13" s="18"/>
      <c r="D13" s="18"/>
      <c r="E13" s="19"/>
      <c r="F13" s="18"/>
      <c r="G13" s="19"/>
      <c r="H13" s="18"/>
      <c r="I13" s="19"/>
      <c r="J13" s="18"/>
      <c r="K13" s="18"/>
      <c r="L13" s="18"/>
      <c r="M13" s="19"/>
      <c r="N13" s="18"/>
      <c r="O13" s="19"/>
      <c r="P13" s="18"/>
      <c r="Q13" s="18"/>
      <c r="R13" s="18"/>
      <c r="S13" s="18"/>
      <c r="T13" s="18"/>
      <c r="U13" s="18"/>
      <c r="V13" s="18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customFormat="false" ht="15.75" hidden="false" customHeight="false" outlineLevel="0" collapsed="false">
      <c r="A14" s="16" t="s">
        <v>20</v>
      </c>
      <c r="B14" s="17"/>
      <c r="C14" s="18" t="n">
        <f aca="false">E14+G14+I14+K14+M14+O14+Q14+S14+U14</f>
        <v>81676</v>
      </c>
      <c r="D14" s="18" t="n">
        <f aca="false">F14+H14+J14+L14+N14+P14+R14+T14+V14</f>
        <v>70993</v>
      </c>
      <c r="E14" s="19" t="n">
        <v>20112</v>
      </c>
      <c r="F14" s="18" t="n">
        <v>18984</v>
      </c>
      <c r="G14" s="19" t="n">
        <v>3220</v>
      </c>
      <c r="H14" s="18" t="n">
        <v>2254</v>
      </c>
      <c r="I14" s="19" t="n">
        <v>2411</v>
      </c>
      <c r="J14" s="18" t="n">
        <v>1480</v>
      </c>
      <c r="K14" s="18" t="n">
        <v>2044</v>
      </c>
      <c r="L14" s="18" t="n">
        <v>2353</v>
      </c>
      <c r="M14" s="19" t="n">
        <v>3556</v>
      </c>
      <c r="N14" s="18" t="n">
        <v>2594</v>
      </c>
      <c r="O14" s="19" t="n">
        <v>11105</v>
      </c>
      <c r="P14" s="18" t="n">
        <v>11219</v>
      </c>
      <c r="Q14" s="18" t="n">
        <v>17894</v>
      </c>
      <c r="R14" s="18" t="n">
        <v>14021</v>
      </c>
      <c r="S14" s="18" t="n">
        <v>12767</v>
      </c>
      <c r="T14" s="18" t="n">
        <v>10197</v>
      </c>
      <c r="U14" s="19" t="n">
        <v>8567</v>
      </c>
      <c r="V14" s="18" t="n">
        <v>7891</v>
      </c>
      <c r="W14" s="20"/>
      <c r="X14" s="20" t="e">
        <f aca="false">+#REF!-#REF!</f>
        <v>#REF!</v>
      </c>
      <c r="Y14" s="20"/>
      <c r="Z14" s="20" t="n">
        <v>1586218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5" customFormat="false" ht="15.75" hidden="false" customHeight="false" outlineLevel="0" collapsed="false">
      <c r="A15" s="16"/>
      <c r="B15" s="17"/>
      <c r="C15" s="18"/>
      <c r="D15" s="18"/>
      <c r="E15" s="19"/>
      <c r="F15" s="18"/>
      <c r="G15" s="19"/>
      <c r="H15" s="18"/>
      <c r="I15" s="19"/>
      <c r="J15" s="18"/>
      <c r="K15" s="18"/>
      <c r="L15" s="18"/>
      <c r="M15" s="19"/>
      <c r="N15" s="18"/>
      <c r="O15" s="19"/>
      <c r="P15" s="18"/>
      <c r="Q15" s="18"/>
      <c r="R15" s="18"/>
      <c r="S15" s="18"/>
      <c r="T15" s="18"/>
      <c r="U15" s="18"/>
      <c r="V15" s="18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</row>
    <row r="16" customFormat="false" ht="15.75" hidden="false" customHeight="false" outlineLevel="0" collapsed="false">
      <c r="A16" s="16" t="s">
        <v>21</v>
      </c>
      <c r="B16" s="17"/>
      <c r="C16" s="18" t="n">
        <f aca="false">E16+G16+I16+K16+M16+O16+Q16+S16+U16</f>
        <v>97961.995</v>
      </c>
      <c r="D16" s="18" t="n">
        <f aca="false">F16+H16+J16+L16+N16+P16+R16+T16+V16</f>
        <v>81006</v>
      </c>
      <c r="E16" s="19" t="n">
        <f aca="false">'[11]EOps with HPL'!$D$29</f>
        <v>31633.995</v>
      </c>
      <c r="F16" s="18" t="n">
        <f aca="false">31634-3570</f>
        <v>28064</v>
      </c>
      <c r="G16" s="19" t="n">
        <v>15575</v>
      </c>
      <c r="H16" s="18" t="n">
        <f aca="false">15575-5004-1422</f>
        <v>9149</v>
      </c>
      <c r="I16" s="19" t="n">
        <v>10124</v>
      </c>
      <c r="J16" s="18" t="n">
        <f aca="false">5624-474</f>
        <v>5150</v>
      </c>
      <c r="K16" s="18" t="n">
        <v>332</v>
      </c>
      <c r="L16" s="18" t="n">
        <v>332</v>
      </c>
      <c r="M16" s="19" t="n">
        <v>4686</v>
      </c>
      <c r="N16" s="18" t="n">
        <v>2700</v>
      </c>
      <c r="O16" s="19" t="n">
        <v>33927</v>
      </c>
      <c r="P16" s="18" t="n">
        <v>33927</v>
      </c>
      <c r="Q16" s="18" t="n">
        <v>0</v>
      </c>
      <c r="R16" s="18" t="n">
        <v>0</v>
      </c>
      <c r="S16" s="18" t="n">
        <v>1409</v>
      </c>
      <c r="T16" s="18" t="n">
        <v>1409</v>
      </c>
      <c r="U16" s="18" t="n">
        <v>275</v>
      </c>
      <c r="V16" s="18" t="n">
        <v>275</v>
      </c>
      <c r="W16" s="20"/>
      <c r="X16" s="20" t="e">
        <f aca="false">+#REF!-#REF!</f>
        <v>#REF!</v>
      </c>
      <c r="Y16" s="20"/>
      <c r="Z16" s="20" t="n">
        <v>1586218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customFormat="false" ht="15.75" hidden="false" customHeight="false" outlineLevel="0" collapsed="false">
      <c r="A17" s="16"/>
      <c r="B17" s="17"/>
      <c r="C17" s="18"/>
      <c r="D17" s="18"/>
      <c r="E17" s="19"/>
      <c r="F17" s="18"/>
      <c r="G17" s="19"/>
      <c r="H17" s="18"/>
      <c r="I17" s="19"/>
      <c r="J17" s="18"/>
      <c r="K17" s="18"/>
      <c r="L17" s="18"/>
      <c r="M17" s="19"/>
      <c r="N17" s="18"/>
      <c r="O17" s="19"/>
      <c r="P17" s="18"/>
      <c r="Q17" s="18"/>
      <c r="R17" s="18"/>
      <c r="S17" s="18"/>
      <c r="T17" s="18"/>
      <c r="U17" s="18"/>
      <c r="V17" s="18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customFormat="false" ht="15.75" hidden="false" customHeight="false" outlineLevel="0" collapsed="false">
      <c r="A18" s="16" t="s">
        <v>22</v>
      </c>
      <c r="B18" s="17"/>
      <c r="C18" s="18" t="n">
        <f aca="false">E18+G18+I18+K18+M18+O18+Q18+S18+U18</f>
        <v>10183</v>
      </c>
      <c r="D18" s="18" t="n">
        <f aca="false">F18+H18+J18+L18+N18+P18+R18+T18+V18</f>
        <v>9408</v>
      </c>
      <c r="E18" s="19" t="n">
        <v>0</v>
      </c>
      <c r="F18" s="18" t="n">
        <v>0</v>
      </c>
      <c r="G18" s="19" t="n">
        <v>0</v>
      </c>
      <c r="H18" s="19" t="n">
        <v>0</v>
      </c>
      <c r="I18" s="19" t="n">
        <v>0</v>
      </c>
      <c r="J18" s="19" t="n">
        <v>0</v>
      </c>
      <c r="K18" s="18" t="n">
        <v>0</v>
      </c>
      <c r="L18" s="19" t="n">
        <v>0</v>
      </c>
      <c r="M18" s="19" t="n">
        <v>0</v>
      </c>
      <c r="N18" s="19" t="n">
        <v>0</v>
      </c>
      <c r="O18" s="19" t="n">
        <v>0</v>
      </c>
      <c r="P18" s="19" t="n">
        <v>0</v>
      </c>
      <c r="Q18" s="18" t="n">
        <f aca="false">8573-3400+5010</f>
        <v>10183</v>
      </c>
      <c r="R18" s="19" t="n">
        <v>9408</v>
      </c>
      <c r="S18" s="18" t="n">
        <v>0</v>
      </c>
      <c r="T18" s="19" t="n">
        <v>0</v>
      </c>
      <c r="U18" s="18" t="n">
        <v>0</v>
      </c>
      <c r="V18" s="19" t="n">
        <v>0</v>
      </c>
      <c r="W18" s="20"/>
      <c r="X18" s="20" t="e">
        <f aca="false">+#REF!-#REF!</f>
        <v>#REF!</v>
      </c>
      <c r="Y18" s="20"/>
      <c r="Z18" s="20" t="n">
        <v>1586218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customFormat="false" ht="15.75" hidden="false" customHeight="false" outlineLevel="0" collapsed="false">
      <c r="A19" s="16"/>
      <c r="B19" s="17"/>
      <c r="C19" s="18"/>
      <c r="D19" s="18"/>
      <c r="E19" s="19"/>
      <c r="F19" s="18"/>
      <c r="G19" s="19"/>
      <c r="H19" s="19"/>
      <c r="I19" s="19"/>
      <c r="J19" s="19"/>
      <c r="K19" s="18"/>
      <c r="L19" s="19"/>
      <c r="M19" s="19"/>
      <c r="N19" s="19"/>
      <c r="O19" s="19"/>
      <c r="P19" s="19"/>
      <c r="Q19" s="18"/>
      <c r="R19" s="19"/>
      <c r="S19" s="18"/>
      <c r="T19" s="19"/>
      <c r="U19" s="18"/>
      <c r="V19" s="19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customFormat="false" ht="15.75" hidden="false" customHeight="false" outlineLevel="0" collapsed="false">
      <c r="A20" s="16" t="s">
        <v>23</v>
      </c>
      <c r="B20" s="21"/>
      <c r="C20" s="22" t="n">
        <f aca="false">E20+G20+I20+K20+M20+O20+Q20+S20+U20</f>
        <v>6445</v>
      </c>
      <c r="D20" s="22" t="n">
        <f aca="false">F20+H20+J20+L20+N20+P20+R20+T20+V20</f>
        <v>6204</v>
      </c>
      <c r="E20" s="23" t="n">
        <v>0</v>
      </c>
      <c r="F20" s="22" t="n">
        <v>0</v>
      </c>
      <c r="G20" s="23" t="n">
        <v>0</v>
      </c>
      <c r="H20" s="23" t="n">
        <v>0</v>
      </c>
      <c r="I20" s="23" t="n">
        <v>0</v>
      </c>
      <c r="J20" s="23" t="n">
        <v>0</v>
      </c>
      <c r="K20" s="22" t="n">
        <v>0</v>
      </c>
      <c r="L20" s="23" t="n">
        <v>0</v>
      </c>
      <c r="M20" s="23" t="n">
        <v>0</v>
      </c>
      <c r="N20" s="23" t="n">
        <v>0</v>
      </c>
      <c r="O20" s="23" t="n">
        <v>0</v>
      </c>
      <c r="P20" s="23" t="n">
        <v>0</v>
      </c>
      <c r="Q20" s="22" t="n">
        <f aca="false">(36602-32665)+(1100-1000)+2408</f>
        <v>6445</v>
      </c>
      <c r="R20" s="23" t="n">
        <v>6204</v>
      </c>
      <c r="S20" s="22" t="n">
        <v>0</v>
      </c>
      <c r="T20" s="23" t="n">
        <v>0</v>
      </c>
      <c r="U20" s="22" t="n">
        <v>0</v>
      </c>
      <c r="V20" s="23" t="n">
        <v>0</v>
      </c>
      <c r="W20" s="20"/>
      <c r="X20" s="20" t="e">
        <f aca="false">+F20-#REF!</f>
        <v>#REF!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customFormat="false" ht="15.75" hidden="false" customHeight="false" outlineLevel="0" collapsed="false">
      <c r="A21" s="16"/>
      <c r="B21" s="21"/>
      <c r="C21" s="18"/>
      <c r="D21" s="18"/>
      <c r="E21" s="19"/>
      <c r="F21" s="18"/>
      <c r="G21" s="19"/>
      <c r="H21" s="18"/>
      <c r="I21" s="19"/>
      <c r="J21" s="18"/>
      <c r="K21" s="19"/>
      <c r="L21" s="18"/>
      <c r="M21" s="19"/>
      <c r="N21" s="18"/>
      <c r="O21" s="19"/>
      <c r="P21" s="18"/>
      <c r="Q21" s="18"/>
      <c r="R21" s="18"/>
      <c r="S21" s="19"/>
      <c r="T21" s="18"/>
      <c r="U21" s="19"/>
      <c r="V21" s="1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customFormat="false" ht="15.75" hidden="false" customHeight="false" outlineLevel="0" collapsed="false">
      <c r="A22" s="16" t="s">
        <v>24</v>
      </c>
      <c r="B22" s="21"/>
      <c r="C22" s="18" t="n">
        <f aca="false">SUM(C10:C20)</f>
        <v>324235.995</v>
      </c>
      <c r="D22" s="18" t="n">
        <f aca="false">SUM(D10:D20)</f>
        <v>264971</v>
      </c>
      <c r="E22" s="19" t="n">
        <f aca="false">SUM(E10:E20)</f>
        <v>95894.995</v>
      </c>
      <c r="F22" s="18" t="n">
        <f aca="false">SUM(F10:F20)</f>
        <v>86351</v>
      </c>
      <c r="G22" s="19" t="n">
        <f aca="false">SUM(G10:G20)</f>
        <v>40811</v>
      </c>
      <c r="H22" s="18" t="n">
        <f aca="false">SUM(H10:H20)</f>
        <v>19911</v>
      </c>
      <c r="I22" s="19" t="n">
        <f aca="false">SUM(I10:I20)</f>
        <v>22524</v>
      </c>
      <c r="J22" s="18" t="n">
        <f aca="false">SUM(J10:J20)</f>
        <v>10116</v>
      </c>
      <c r="K22" s="19" t="n">
        <f aca="false">SUM(K10:K20)</f>
        <v>8836</v>
      </c>
      <c r="L22" s="18" t="n">
        <f aca="false">SUM(L10:L20)</f>
        <v>8300</v>
      </c>
      <c r="M22" s="19" t="n">
        <f aca="false">SUM(M10:M20)</f>
        <v>12761</v>
      </c>
      <c r="N22" s="18" t="n">
        <f aca="false">SUM(N10:N20)</f>
        <v>7894</v>
      </c>
      <c r="O22" s="19" t="n">
        <f aca="false">SUM(O10:O20)</f>
        <v>75654</v>
      </c>
      <c r="P22" s="18" t="n">
        <f aca="false">SUM(P10:P20)</f>
        <v>75768</v>
      </c>
      <c r="Q22" s="18" t="n">
        <f aca="false">SUM(Q10:Q20)</f>
        <v>37280</v>
      </c>
      <c r="R22" s="18" t="n">
        <f aca="false">SUM(R10:R20)</f>
        <v>32391</v>
      </c>
      <c r="S22" s="19" t="n">
        <f aca="false">SUM(S10:S20)</f>
        <v>20239</v>
      </c>
      <c r="T22" s="18" t="n">
        <f aca="false">SUM(T10:T20)</f>
        <v>14974</v>
      </c>
      <c r="U22" s="19" t="n">
        <f aca="false">SUM(U10:U20)</f>
        <v>10236</v>
      </c>
      <c r="V22" s="18" t="n">
        <f aca="false">SUM(V10:V20)</f>
        <v>9266</v>
      </c>
      <c r="W22" s="20"/>
      <c r="X22" s="20" t="e">
        <f aca="false">+F22-#REF!</f>
        <v>#REF!</v>
      </c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</row>
    <row r="23" customFormat="false" ht="15.75" hidden="false" customHeight="false" outlineLevel="0" collapsed="false">
      <c r="A23" s="16"/>
      <c r="B23" s="24"/>
      <c r="C23" s="18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/>
      <c r="Q23" s="18"/>
      <c r="R23" s="18"/>
      <c r="S23" s="19"/>
      <c r="T23" s="18"/>
      <c r="U23" s="19"/>
      <c r="V23" s="18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</row>
    <row r="24" customFormat="false" ht="15.75" hidden="false" customHeight="false" outlineLevel="0" collapsed="false">
      <c r="A24" s="16" t="s">
        <v>25</v>
      </c>
      <c r="B24" s="24"/>
      <c r="C24" s="18" t="n">
        <f aca="false">E24+G24+I24+K24+M24+O24+Q24+S24+U24</f>
        <v>22946</v>
      </c>
      <c r="D24" s="18" t="n">
        <f aca="false">F24+H24+J24+L24+N24+P24+R24+T24+V24</f>
        <v>22946</v>
      </c>
      <c r="E24" s="19" t="n">
        <v>0</v>
      </c>
      <c r="F24" s="18" t="n">
        <v>0</v>
      </c>
      <c r="G24" s="19" t="n">
        <v>0</v>
      </c>
      <c r="H24" s="18" t="n">
        <v>0</v>
      </c>
      <c r="I24" s="19" t="n">
        <v>0</v>
      </c>
      <c r="J24" s="18" t="n">
        <v>0</v>
      </c>
      <c r="K24" s="19" t="n">
        <v>0</v>
      </c>
      <c r="L24" s="18" t="n">
        <v>0</v>
      </c>
      <c r="M24" s="19" t="n">
        <v>0</v>
      </c>
      <c r="N24" s="18" t="n">
        <v>0</v>
      </c>
      <c r="O24" s="19" t="n">
        <v>0</v>
      </c>
      <c r="P24" s="18" t="n">
        <v>0</v>
      </c>
      <c r="Q24" s="18" t="n">
        <v>22946</v>
      </c>
      <c r="R24" s="18" t="n">
        <v>22946</v>
      </c>
      <c r="S24" s="19" t="n">
        <v>0</v>
      </c>
      <c r="T24" s="18" t="n">
        <v>0</v>
      </c>
      <c r="U24" s="19" t="n">
        <v>0</v>
      </c>
      <c r="V24" s="18" t="n">
        <v>0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customFormat="false" ht="15.75" hidden="false" customHeight="false" outlineLevel="0" collapsed="false">
      <c r="A25" s="16" t="s">
        <v>26</v>
      </c>
      <c r="B25" s="24"/>
      <c r="C25" s="18" t="n">
        <f aca="false">E25+G25+I25+K25+M25+O25+Q25+S25+U25</f>
        <v>32665</v>
      </c>
      <c r="D25" s="18" t="n">
        <v>28000</v>
      </c>
      <c r="E25" s="19" t="n">
        <v>0</v>
      </c>
      <c r="F25" s="18" t="n">
        <v>0</v>
      </c>
      <c r="G25" s="19" t="n">
        <v>0</v>
      </c>
      <c r="H25" s="18" t="n">
        <v>0</v>
      </c>
      <c r="I25" s="19" t="n">
        <v>0</v>
      </c>
      <c r="J25" s="18" t="n">
        <v>0</v>
      </c>
      <c r="K25" s="19" t="n">
        <v>0</v>
      </c>
      <c r="L25" s="18" t="n">
        <v>0</v>
      </c>
      <c r="M25" s="19" t="n">
        <v>0</v>
      </c>
      <c r="N25" s="18" t="n">
        <v>0</v>
      </c>
      <c r="O25" s="19" t="n">
        <v>0</v>
      </c>
      <c r="P25" s="18" t="n">
        <v>0</v>
      </c>
      <c r="Q25" s="18" t="n">
        <f aca="false">4616+2751+5636+1754+10008+822+1421+471+1457+3730-1</f>
        <v>32665</v>
      </c>
      <c r="R25" s="18" t="n">
        <v>29600</v>
      </c>
      <c r="S25" s="19" t="n">
        <v>0</v>
      </c>
      <c r="T25" s="18" t="n">
        <v>0</v>
      </c>
      <c r="U25" s="19" t="n">
        <v>0</v>
      </c>
      <c r="V25" s="18" t="n">
        <v>0</v>
      </c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customFormat="false" ht="15.75" hidden="false" customHeight="false" outlineLevel="0" collapsed="false">
      <c r="A26" s="16" t="s">
        <v>27</v>
      </c>
      <c r="B26" s="24"/>
      <c r="C26" s="18" t="n">
        <f aca="false">E26+G26+I26+K26+M26+O26+Q26+S26+U26</f>
        <v>62243</v>
      </c>
      <c r="D26" s="18" t="n">
        <f aca="false">62243-3478</f>
        <v>58765</v>
      </c>
      <c r="E26" s="19" t="n">
        <v>0</v>
      </c>
      <c r="F26" s="18" t="n">
        <v>0</v>
      </c>
      <c r="G26" s="19" t="n">
        <v>0</v>
      </c>
      <c r="H26" s="18" t="n">
        <v>0</v>
      </c>
      <c r="I26" s="19" t="n">
        <v>0</v>
      </c>
      <c r="J26" s="18" t="n">
        <v>0</v>
      </c>
      <c r="K26" s="19" t="n">
        <v>0</v>
      </c>
      <c r="L26" s="18" t="n">
        <v>0</v>
      </c>
      <c r="M26" s="19" t="n">
        <v>0</v>
      </c>
      <c r="N26" s="18" t="n">
        <v>0</v>
      </c>
      <c r="O26" s="19" t="n">
        <v>0</v>
      </c>
      <c r="P26" s="18" t="n">
        <v>0</v>
      </c>
      <c r="Q26" s="18" t="n">
        <f aca="false">57843+4400</f>
        <v>62243</v>
      </c>
      <c r="R26" s="18" t="n">
        <v>62243</v>
      </c>
      <c r="S26" s="19" t="n">
        <v>0</v>
      </c>
      <c r="T26" s="18" t="n">
        <v>0</v>
      </c>
      <c r="U26" s="19" t="n">
        <v>0</v>
      </c>
      <c r="V26" s="18" t="n">
        <v>0</v>
      </c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customFormat="false" ht="15.75" hidden="false" customHeight="false" outlineLevel="0" collapsed="false">
      <c r="A27" s="25"/>
      <c r="C27" s="18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  <c r="P27" s="18"/>
      <c r="Q27" s="18"/>
      <c r="R27" s="18"/>
      <c r="S27" s="19"/>
      <c r="T27" s="18"/>
      <c r="U27" s="19"/>
      <c r="V27" s="18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</row>
    <row r="28" customFormat="false" ht="16.5" hidden="false" customHeight="false" outlineLevel="0" collapsed="false">
      <c r="A28" s="14" t="s">
        <v>28</v>
      </c>
      <c r="B28" s="17"/>
      <c r="C28" s="26" t="n">
        <f aca="false">SUM(C24:C27)+C22</f>
        <v>442089.995</v>
      </c>
      <c r="D28" s="26" t="n">
        <f aca="false">SUM(D24:D27)+D22</f>
        <v>374682</v>
      </c>
      <c r="E28" s="27" t="n">
        <f aca="false">SUM(E24:E27)+E22</f>
        <v>95894.995</v>
      </c>
      <c r="F28" s="26" t="n">
        <f aca="false">SUM(F24:F27)+F22</f>
        <v>86351</v>
      </c>
      <c r="G28" s="27" t="n">
        <f aca="false">SUM(G24:G27)+G22</f>
        <v>40811</v>
      </c>
      <c r="H28" s="26" t="n">
        <f aca="false">SUM(H24:H27)+H22</f>
        <v>19911</v>
      </c>
      <c r="I28" s="27" t="n">
        <f aca="false">SUM(I24:I27)+I22</f>
        <v>22524</v>
      </c>
      <c r="J28" s="26" t="n">
        <f aca="false">SUM(J24:J27)+J22</f>
        <v>10116</v>
      </c>
      <c r="K28" s="27" t="n">
        <f aca="false">SUM(K24:K27)+K22</f>
        <v>8836</v>
      </c>
      <c r="L28" s="26" t="n">
        <f aca="false">SUM(L24:L27)+L22</f>
        <v>8300</v>
      </c>
      <c r="M28" s="27" t="n">
        <f aca="false">SUM(M24:M27)+M22</f>
        <v>12761</v>
      </c>
      <c r="N28" s="26" t="n">
        <f aca="false">SUM(N24:N27)+N22</f>
        <v>7894</v>
      </c>
      <c r="O28" s="27" t="n">
        <f aca="false">SUM(O24:O27)+O22</f>
        <v>75654</v>
      </c>
      <c r="P28" s="26" t="n">
        <f aca="false">SUM(P24:P27)+P22</f>
        <v>75768</v>
      </c>
      <c r="Q28" s="26" t="n">
        <f aca="false">SUM(Q24:Q27)+Q22</f>
        <v>155134</v>
      </c>
      <c r="R28" s="26" t="n">
        <f aca="false">SUM(R24:R27)+R22</f>
        <v>147180</v>
      </c>
      <c r="S28" s="27" t="n">
        <f aca="false">SUM(S24:S27)+S22</f>
        <v>20239</v>
      </c>
      <c r="T28" s="26" t="n">
        <f aca="false">SUM(T24:T27)+T22</f>
        <v>14974</v>
      </c>
      <c r="U28" s="27" t="n">
        <f aca="false">SUM(U24:U27)+U22</f>
        <v>10236</v>
      </c>
      <c r="V28" s="26" t="n">
        <f aca="false">SUM(V24:V27)+V22</f>
        <v>9266</v>
      </c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customFormat="false" ht="16.5" hidden="false" customHeight="false" outlineLevel="0" collapsed="false">
      <c r="A29" s="16"/>
      <c r="B29" s="1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28"/>
      <c r="O29" s="28"/>
      <c r="P29" s="28"/>
      <c r="Q29" s="28"/>
      <c r="R29" s="28"/>
      <c r="S29" s="29"/>
      <c r="T29" s="28"/>
      <c r="U29" s="28"/>
      <c r="V29" s="28"/>
      <c r="W29" s="20"/>
      <c r="X29" s="20" t="e">
        <f aca="false">+#REF!-#REF!</f>
        <v>#REF!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</row>
    <row r="30" customFormat="false" ht="12.75" hidden="true" customHeight="false" outlineLevel="0" collapsed="false">
      <c r="A30" s="3" t="s">
        <v>29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customFormat="false" ht="12.75" hidden="false" customHeight="false" outlineLevel="0" collapsed="false">
      <c r="A31" s="3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customFormat="false" ht="12.75" hidden="false" customHeight="false" outlineLevel="0" collapsed="false">
      <c r="A32" s="3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customFormat="false" ht="20.25" hidden="false" customHeight="true" outlineLevel="0" collapsed="false">
      <c r="A33" s="30"/>
      <c r="B33" s="31"/>
      <c r="C33" s="32" t="s">
        <v>3</v>
      </c>
      <c r="D33" s="32"/>
      <c r="E33" s="32" t="s">
        <v>4</v>
      </c>
      <c r="F33" s="32"/>
      <c r="G33" s="32" t="s">
        <v>5</v>
      </c>
      <c r="H33" s="32"/>
      <c r="I33" s="32" t="s">
        <v>6</v>
      </c>
      <c r="J33" s="32"/>
      <c r="K33" s="32" t="s">
        <v>7</v>
      </c>
      <c r="L33" s="32"/>
      <c r="M33" s="32" t="s">
        <v>8</v>
      </c>
      <c r="N33" s="32"/>
      <c r="O33" s="32" t="s">
        <v>9</v>
      </c>
      <c r="P33" s="32"/>
      <c r="Q33" s="32" t="s">
        <v>10</v>
      </c>
      <c r="R33" s="32"/>
      <c r="S33" s="32" t="s">
        <v>11</v>
      </c>
      <c r="T33" s="32"/>
      <c r="U33" s="32" t="s">
        <v>12</v>
      </c>
      <c r="V33" s="32"/>
      <c r="W33" s="33"/>
      <c r="X33" s="20"/>
      <c r="Y33" s="33"/>
      <c r="Z33" s="33"/>
      <c r="AA33" s="33"/>
      <c r="AB33" s="33"/>
      <c r="AC33" s="33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customFormat="false" ht="16.5" hidden="false" customHeight="true" outlineLevel="0" collapsed="false">
      <c r="A34" s="34"/>
      <c r="B34" s="31"/>
      <c r="C34" s="32" t="s">
        <v>30</v>
      </c>
      <c r="D34" s="32" t="s">
        <v>30</v>
      </c>
      <c r="E34" s="32" t="s">
        <v>30</v>
      </c>
      <c r="F34" s="32" t="s">
        <v>30</v>
      </c>
      <c r="G34" s="32" t="s">
        <v>30</v>
      </c>
      <c r="H34" s="32" t="s">
        <v>30</v>
      </c>
      <c r="I34" s="32" t="s">
        <v>30</v>
      </c>
      <c r="J34" s="32" t="s">
        <v>30</v>
      </c>
      <c r="K34" s="32" t="s">
        <v>30</v>
      </c>
      <c r="L34" s="32" t="s">
        <v>30</v>
      </c>
      <c r="M34" s="32" t="s">
        <v>30</v>
      </c>
      <c r="N34" s="32" t="s">
        <v>30</v>
      </c>
      <c r="O34" s="32" t="s">
        <v>30</v>
      </c>
      <c r="P34" s="32" t="s">
        <v>30</v>
      </c>
      <c r="Q34" s="32" t="s">
        <v>30</v>
      </c>
      <c r="R34" s="32" t="s">
        <v>30</v>
      </c>
      <c r="S34" s="32" t="s">
        <v>30</v>
      </c>
      <c r="T34" s="32" t="s">
        <v>30</v>
      </c>
      <c r="U34" s="32" t="s">
        <v>30</v>
      </c>
      <c r="V34" s="32" t="s">
        <v>30</v>
      </c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customFormat="false" ht="16.5" hidden="false" customHeight="true" outlineLevel="0" collapsed="false">
      <c r="A35" s="35" t="s">
        <v>31</v>
      </c>
      <c r="B35" s="31"/>
      <c r="C35" s="36" t="s">
        <v>15</v>
      </c>
      <c r="D35" s="36" t="s">
        <v>16</v>
      </c>
      <c r="E35" s="36" t="s">
        <v>15</v>
      </c>
      <c r="F35" s="36" t="s">
        <v>16</v>
      </c>
      <c r="G35" s="36" t="s">
        <v>15</v>
      </c>
      <c r="H35" s="36" t="s">
        <v>16</v>
      </c>
      <c r="I35" s="36" t="s">
        <v>15</v>
      </c>
      <c r="J35" s="36" t="s">
        <v>16</v>
      </c>
      <c r="K35" s="36" t="s">
        <v>15</v>
      </c>
      <c r="L35" s="36" t="s">
        <v>16</v>
      </c>
      <c r="M35" s="36" t="s">
        <v>15</v>
      </c>
      <c r="N35" s="36" t="s">
        <v>16</v>
      </c>
      <c r="O35" s="36" t="s">
        <v>15</v>
      </c>
      <c r="P35" s="36" t="s">
        <v>16</v>
      </c>
      <c r="Q35" s="36" t="s">
        <v>15</v>
      </c>
      <c r="R35" s="36" t="s">
        <v>16</v>
      </c>
      <c r="S35" s="36" t="s">
        <v>15</v>
      </c>
      <c r="T35" s="36" t="s">
        <v>16</v>
      </c>
      <c r="U35" s="36" t="s">
        <v>15</v>
      </c>
      <c r="V35" s="36" t="s">
        <v>16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customFormat="false" ht="15.75" hidden="false" customHeight="false" outlineLevel="0" collapsed="false">
      <c r="A36" s="25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customFormat="false" ht="15.75" hidden="false" customHeight="false" outlineLevel="0" collapsed="false">
      <c r="A37" s="16" t="s">
        <v>18</v>
      </c>
      <c r="C37" s="19" t="n">
        <f aca="false">E37+G37+I37+K37+M37+O37+Q37+S37+U37</f>
        <v>88098</v>
      </c>
      <c r="D37" s="18" t="n">
        <f aca="false">F37+H37+J37+L37+N37+P37+R37+T37+V37</f>
        <v>44914</v>
      </c>
      <c r="E37" s="19" t="n">
        <f aca="false">12819+6481</f>
        <v>19300</v>
      </c>
      <c r="F37" s="18" t="n">
        <f aca="false">19300-1324-5240</f>
        <v>12736</v>
      </c>
      <c r="G37" s="19" t="n">
        <f aca="false">13496+6131</f>
        <v>19627</v>
      </c>
      <c r="H37" s="18" t="n">
        <f aca="false">19627-215-10055-5568</f>
        <v>3789</v>
      </c>
      <c r="I37" s="19" t="n">
        <f aca="false">296+8463</f>
        <v>8759</v>
      </c>
      <c r="J37" s="18" t="n">
        <f aca="false">8759-215-5540-2293</f>
        <v>711</v>
      </c>
      <c r="K37" s="19" t="n">
        <v>703</v>
      </c>
      <c r="L37" s="18" t="n">
        <v>703</v>
      </c>
      <c r="M37" s="19" t="n">
        <v>5556</v>
      </c>
      <c r="N37" s="18" t="n">
        <v>0</v>
      </c>
      <c r="O37" s="19" t="n">
        <f aca="false">1857+17896</f>
        <v>19753</v>
      </c>
      <c r="P37" s="18" t="n">
        <v>19753</v>
      </c>
      <c r="Q37" s="19" t="n">
        <f aca="false">9506-Q40</f>
        <v>3705</v>
      </c>
      <c r="R37" s="18" t="n">
        <v>3705</v>
      </c>
      <c r="S37" s="19" t="n">
        <v>10153</v>
      </c>
      <c r="T37" s="18" t="n">
        <f aca="false">10153-4230-2948</f>
        <v>2975</v>
      </c>
      <c r="U37" s="19" t="n">
        <v>542</v>
      </c>
      <c r="V37" s="18" t="n">
        <v>542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customFormat="false" ht="15.75" hidden="false" customHeight="false" outlineLevel="0" collapsed="false">
      <c r="A38" s="16" t="s">
        <v>19</v>
      </c>
      <c r="C38" s="19" t="n">
        <f aca="false">E38+G38+I38+K38+M38+O38+Q38+S38+U38</f>
        <v>5988</v>
      </c>
      <c r="D38" s="18" t="n">
        <f aca="false">F38+H38+J38+L38+N38+P38+R38+T38+V38</f>
        <v>5988</v>
      </c>
      <c r="E38" s="19" t="n">
        <v>2994</v>
      </c>
      <c r="F38" s="18" t="n">
        <v>2994</v>
      </c>
      <c r="G38" s="19" t="n">
        <v>0</v>
      </c>
      <c r="H38" s="18" t="n">
        <v>0</v>
      </c>
      <c r="I38" s="19"/>
      <c r="J38" s="18" t="n">
        <v>0</v>
      </c>
      <c r="K38" s="19" t="n">
        <f aca="false">E38</f>
        <v>2994</v>
      </c>
      <c r="L38" s="18" t="n">
        <v>2994</v>
      </c>
      <c r="M38" s="19" t="n">
        <v>0</v>
      </c>
      <c r="N38" s="18" t="n">
        <v>0</v>
      </c>
      <c r="O38" s="19" t="n">
        <v>0</v>
      </c>
      <c r="P38" s="18" t="n">
        <v>0</v>
      </c>
      <c r="Q38" s="19" t="n">
        <v>0</v>
      </c>
      <c r="R38" s="18" t="n">
        <v>0</v>
      </c>
      <c r="S38" s="19" t="n">
        <v>0</v>
      </c>
      <c r="T38" s="18" t="n">
        <v>0</v>
      </c>
      <c r="U38" s="19" t="n">
        <v>0</v>
      </c>
      <c r="V38" s="18" t="n">
        <v>0</v>
      </c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customFormat="false" ht="15.75" hidden="false" customHeight="false" outlineLevel="0" collapsed="false">
      <c r="A39" s="16" t="s">
        <v>20</v>
      </c>
      <c r="C39" s="19" t="n">
        <f aca="false">E39+G39+I39+K39+M39+O39+Q39+S39+U39</f>
        <v>98588</v>
      </c>
      <c r="D39" s="18" t="n">
        <f aca="false">F39+H39+J39+L39+N39+P39+R39+T39+V39</f>
        <v>42934</v>
      </c>
      <c r="E39" s="19" t="n">
        <v>0</v>
      </c>
      <c r="F39" s="18" t="n">
        <v>0</v>
      </c>
      <c r="G39" s="19" t="n">
        <v>0</v>
      </c>
      <c r="H39" s="18" t="n">
        <v>0</v>
      </c>
      <c r="I39" s="19"/>
      <c r="J39" s="18" t="n">
        <v>0</v>
      </c>
      <c r="K39" s="19" t="n">
        <v>0</v>
      </c>
      <c r="L39" s="18" t="n">
        <v>0</v>
      </c>
      <c r="M39" s="19" t="n">
        <v>0</v>
      </c>
      <c r="N39" s="18" t="n">
        <v>0</v>
      </c>
      <c r="O39" s="19" t="n">
        <v>0</v>
      </c>
      <c r="P39" s="18" t="n">
        <v>0</v>
      </c>
      <c r="Q39" s="19" t="n">
        <v>98588</v>
      </c>
      <c r="R39" s="18" t="n">
        <v>42934</v>
      </c>
      <c r="S39" s="19" t="n">
        <v>0</v>
      </c>
      <c r="T39" s="18" t="n">
        <v>0</v>
      </c>
      <c r="U39" s="19" t="n">
        <v>0</v>
      </c>
      <c r="V39" s="18" t="n">
        <v>0</v>
      </c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customFormat="false" ht="15.75" hidden="false" customHeight="false" outlineLevel="0" collapsed="false">
      <c r="A40" s="16" t="s">
        <v>22</v>
      </c>
      <c r="C40" s="19" t="n">
        <f aca="false">E40+G40+I40+K40+M40+O40+Q40+S40+U40</f>
        <v>5801</v>
      </c>
      <c r="D40" s="18" t="n">
        <f aca="false">F40+H40+J40+L40+N40+P40+R40+T40+V40</f>
        <v>0</v>
      </c>
      <c r="E40" s="19" t="n">
        <v>0</v>
      </c>
      <c r="F40" s="18" t="n">
        <v>0</v>
      </c>
      <c r="G40" s="19" t="n">
        <v>0</v>
      </c>
      <c r="H40" s="18" t="n">
        <v>0</v>
      </c>
      <c r="I40" s="19"/>
      <c r="J40" s="18" t="n">
        <v>0</v>
      </c>
      <c r="K40" s="19" t="n">
        <v>0</v>
      </c>
      <c r="L40" s="18" t="n">
        <v>0</v>
      </c>
      <c r="M40" s="19" t="n">
        <v>0</v>
      </c>
      <c r="N40" s="18" t="n">
        <v>0</v>
      </c>
      <c r="O40" s="19" t="n">
        <v>0</v>
      </c>
      <c r="P40" s="18" t="n">
        <v>0</v>
      </c>
      <c r="Q40" s="19" t="n">
        <f aca="false">4827+974</f>
        <v>5801</v>
      </c>
      <c r="R40" s="18" t="n">
        <v>0</v>
      </c>
      <c r="S40" s="19" t="n">
        <v>0</v>
      </c>
      <c r="T40" s="18" t="n">
        <v>0</v>
      </c>
      <c r="U40" s="19" t="n">
        <v>0</v>
      </c>
      <c r="V40" s="18" t="n">
        <v>0</v>
      </c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customFormat="false" ht="15.75" hidden="false" customHeight="false" outlineLevel="0" collapsed="false">
      <c r="A41" s="16" t="s">
        <v>21</v>
      </c>
      <c r="C41" s="19" t="n">
        <f aca="false">E41+G41+I41+K41+M41+O41+Q41+S41+U41</f>
        <v>3178</v>
      </c>
      <c r="D41" s="18" t="n">
        <f aca="false">F41+H41+J41+L41+N41+P41+R41+T41+V41</f>
        <v>3178</v>
      </c>
      <c r="E41" s="19" t="n">
        <v>0</v>
      </c>
      <c r="F41" s="18" t="n">
        <v>0</v>
      </c>
      <c r="G41" s="19" t="n">
        <v>0</v>
      </c>
      <c r="H41" s="18" t="n">
        <v>0</v>
      </c>
      <c r="I41" s="19"/>
      <c r="J41" s="18" t="n">
        <v>0</v>
      </c>
      <c r="K41" s="19" t="n">
        <v>0</v>
      </c>
      <c r="L41" s="18" t="n">
        <v>0</v>
      </c>
      <c r="M41" s="19" t="n">
        <v>0</v>
      </c>
      <c r="N41" s="18" t="n">
        <v>0</v>
      </c>
      <c r="O41" s="19" t="n">
        <v>2178</v>
      </c>
      <c r="P41" s="18" t="n">
        <v>2178</v>
      </c>
      <c r="Q41" s="19" t="n">
        <v>1000</v>
      </c>
      <c r="R41" s="18" t="n">
        <v>1000</v>
      </c>
      <c r="S41" s="19" t="n">
        <v>0</v>
      </c>
      <c r="T41" s="18" t="n">
        <v>0</v>
      </c>
      <c r="U41" s="19" t="n">
        <v>0</v>
      </c>
      <c r="V41" s="18" t="n">
        <v>0</v>
      </c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customFormat="false" ht="15.75" hidden="false" customHeight="false" outlineLevel="0" collapsed="false">
      <c r="A42" s="14"/>
      <c r="C42" s="19"/>
      <c r="D42" s="18"/>
      <c r="E42" s="19"/>
      <c r="F42" s="18"/>
      <c r="G42" s="19"/>
      <c r="H42" s="18"/>
      <c r="I42" s="19"/>
      <c r="J42" s="18"/>
      <c r="K42" s="19"/>
      <c r="L42" s="18"/>
      <c r="M42" s="19"/>
      <c r="N42" s="18"/>
      <c r="O42" s="19"/>
      <c r="P42" s="18"/>
      <c r="Q42" s="19"/>
      <c r="R42" s="18"/>
      <c r="S42" s="19"/>
      <c r="T42" s="18"/>
      <c r="U42" s="19"/>
      <c r="V42" s="18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customFormat="false" ht="15.75" hidden="false" customHeight="false" outlineLevel="0" collapsed="false">
      <c r="A43" s="14" t="s">
        <v>32</v>
      </c>
      <c r="C43" s="37" t="n">
        <f aca="false">SUM(C36:C42)</f>
        <v>201653</v>
      </c>
      <c r="D43" s="38" t="n">
        <f aca="false">SUM(D36:D42)</f>
        <v>97014</v>
      </c>
      <c r="E43" s="37" t="n">
        <f aca="false">SUM(E36:E42)</f>
        <v>22294</v>
      </c>
      <c r="F43" s="38" t="n">
        <f aca="false">SUM(F36:F42)</f>
        <v>15730</v>
      </c>
      <c r="G43" s="37" t="n">
        <f aca="false">SUM(G36:G42)</f>
        <v>19627</v>
      </c>
      <c r="H43" s="38" t="n">
        <f aca="false">SUM(H36:H42)</f>
        <v>3789</v>
      </c>
      <c r="I43" s="37" t="n">
        <f aca="false">SUM(I36:I42)</f>
        <v>8759</v>
      </c>
      <c r="J43" s="38" t="n">
        <f aca="false">SUM(J36:J42)</f>
        <v>711</v>
      </c>
      <c r="K43" s="37" t="n">
        <f aca="false">SUM(K36:K42)</f>
        <v>3697</v>
      </c>
      <c r="L43" s="38" t="n">
        <f aca="false">SUM(L36:L42)</f>
        <v>3697</v>
      </c>
      <c r="M43" s="37" t="n">
        <f aca="false">SUM(M36:M42)</f>
        <v>5556</v>
      </c>
      <c r="N43" s="38" t="n">
        <f aca="false">SUM(N36:N42)</f>
        <v>0</v>
      </c>
      <c r="O43" s="37" t="n">
        <f aca="false">SUM(O36:O42)</f>
        <v>21931</v>
      </c>
      <c r="P43" s="38" t="n">
        <f aca="false">SUM(P36:P42)</f>
        <v>21931</v>
      </c>
      <c r="Q43" s="37" t="n">
        <f aca="false">SUM(Q36:Q42)</f>
        <v>109094</v>
      </c>
      <c r="R43" s="38" t="n">
        <f aca="false">SUM(R36:R42)</f>
        <v>47639</v>
      </c>
      <c r="S43" s="37" t="n">
        <f aca="false">SUM(S36:S42)</f>
        <v>10153</v>
      </c>
      <c r="T43" s="38" t="n">
        <f aca="false">SUM(T36:T42)</f>
        <v>2975</v>
      </c>
      <c r="U43" s="37" t="n">
        <f aca="false">SUM(U36:U42)</f>
        <v>542</v>
      </c>
      <c r="V43" s="38" t="n">
        <f aca="false">SUM(V36:V42)</f>
        <v>542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customFormat="false" ht="15.75" hidden="false" customHeight="false" outlineLevel="0" collapsed="false">
      <c r="A44" s="14"/>
      <c r="C44" s="20"/>
      <c r="D44" s="20"/>
      <c r="E44" s="39"/>
      <c r="F44" s="20"/>
      <c r="G44" s="39"/>
      <c r="H44" s="20"/>
      <c r="I44" s="39"/>
      <c r="J44" s="20"/>
      <c r="K44" s="20"/>
      <c r="L44" s="20"/>
      <c r="M44" s="39"/>
      <c r="N44" s="20"/>
      <c r="O44" s="39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customFormat="false" ht="16.5" hidden="false" customHeight="false" outlineLevel="0" collapsed="false">
      <c r="A45" s="14" t="s">
        <v>33</v>
      </c>
      <c r="C45" s="40" t="n">
        <f aca="false">C43+C28</f>
        <v>643742.995</v>
      </c>
      <c r="D45" s="40" t="n">
        <f aca="false">D43+D28</f>
        <v>471696</v>
      </c>
      <c r="E45" s="41" t="n">
        <f aca="false">E43+E28</f>
        <v>118188.995</v>
      </c>
      <c r="F45" s="40" t="n">
        <f aca="false">F43+F28</f>
        <v>102081</v>
      </c>
      <c r="G45" s="41" t="n">
        <f aca="false">G43+G28</f>
        <v>60438</v>
      </c>
      <c r="H45" s="40" t="n">
        <f aca="false">H43+H28</f>
        <v>23700</v>
      </c>
      <c r="I45" s="41" t="n">
        <f aca="false">I43+I28</f>
        <v>31283</v>
      </c>
      <c r="J45" s="40" t="n">
        <f aca="false">J43+J28</f>
        <v>10827</v>
      </c>
      <c r="K45" s="40" t="n">
        <f aca="false">K43+K28</f>
        <v>12533</v>
      </c>
      <c r="L45" s="40" t="n">
        <f aca="false">L43+L28</f>
        <v>11997</v>
      </c>
      <c r="M45" s="41" t="n">
        <f aca="false">M43+M28</f>
        <v>18317</v>
      </c>
      <c r="N45" s="40" t="n">
        <f aca="false">N43+N28</f>
        <v>7894</v>
      </c>
      <c r="O45" s="41" t="n">
        <f aca="false">O43+O28</f>
        <v>97585</v>
      </c>
      <c r="P45" s="40" t="n">
        <f aca="false">P43+P28</f>
        <v>97699</v>
      </c>
      <c r="Q45" s="40" t="n">
        <f aca="false">Q43+Q28</f>
        <v>264228</v>
      </c>
      <c r="R45" s="40" t="n">
        <f aca="false">R43+R28</f>
        <v>194819</v>
      </c>
      <c r="S45" s="40" t="n">
        <f aca="false">S43+S28</f>
        <v>30392</v>
      </c>
      <c r="T45" s="40" t="n">
        <f aca="false">T43+T28</f>
        <v>17949</v>
      </c>
      <c r="U45" s="40" t="n">
        <f aca="false">U43+U28</f>
        <v>10778</v>
      </c>
      <c r="V45" s="40" t="n">
        <f aca="false">V43+V28</f>
        <v>9808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customFormat="false" ht="16.5" hidden="false" customHeight="false" outlineLevel="0" collapsed="false">
      <c r="A46" s="14"/>
      <c r="C46" s="18"/>
      <c r="D46" s="18"/>
      <c r="E46" s="19"/>
      <c r="F46" s="18"/>
      <c r="G46" s="19"/>
      <c r="H46" s="18"/>
      <c r="I46" s="19"/>
      <c r="J46" s="18"/>
      <c r="K46" s="18"/>
      <c r="L46" s="18"/>
      <c r="M46" s="19"/>
      <c r="N46" s="18"/>
      <c r="O46" s="19"/>
      <c r="P46" s="18"/>
      <c r="Q46" s="18"/>
      <c r="R46" s="18"/>
      <c r="S46" s="18"/>
      <c r="T46" s="18"/>
      <c r="U46" s="18"/>
      <c r="V46" s="18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customFormat="false" ht="16.5" hidden="false" customHeight="false" outlineLevel="0" collapsed="false">
      <c r="A47" s="14" t="s">
        <v>34</v>
      </c>
      <c r="C47" s="40" t="n">
        <f aca="false">+C22+C43</f>
        <v>525888.995</v>
      </c>
      <c r="D47" s="40" t="n">
        <f aca="false">+D22+D43</f>
        <v>361985</v>
      </c>
      <c r="E47" s="40" t="n">
        <f aca="false">+E22+E43</f>
        <v>118188.995</v>
      </c>
      <c r="F47" s="40" t="n">
        <f aca="false">+F22+F43</f>
        <v>102081</v>
      </c>
      <c r="G47" s="40" t="n">
        <f aca="false">+G22+G43</f>
        <v>60438</v>
      </c>
      <c r="H47" s="40" t="n">
        <f aca="false">+H22+H43</f>
        <v>23700</v>
      </c>
      <c r="I47" s="40" t="n">
        <f aca="false">+I22+I43</f>
        <v>31283</v>
      </c>
      <c r="J47" s="40" t="n">
        <f aca="false">+J22+J43</f>
        <v>10827</v>
      </c>
      <c r="K47" s="40" t="n">
        <f aca="false">+K22+K43</f>
        <v>12533</v>
      </c>
      <c r="L47" s="40" t="n">
        <f aca="false">+L22+L43</f>
        <v>11997</v>
      </c>
      <c r="M47" s="40" t="n">
        <f aca="false">+M22+M43</f>
        <v>18317</v>
      </c>
      <c r="N47" s="40" t="n">
        <f aca="false">+N22+N43</f>
        <v>7894</v>
      </c>
      <c r="O47" s="40" t="n">
        <f aca="false">+O22+O43</f>
        <v>97585</v>
      </c>
      <c r="P47" s="40" t="n">
        <f aca="false">+P22+P43</f>
        <v>97699</v>
      </c>
      <c r="Q47" s="40" t="n">
        <f aca="false">+Q22+Q43</f>
        <v>146374</v>
      </c>
      <c r="R47" s="40" t="n">
        <f aca="false">+R22+R43</f>
        <v>80030</v>
      </c>
      <c r="S47" s="40" t="n">
        <f aca="false">+S22+S43</f>
        <v>30392</v>
      </c>
      <c r="T47" s="40" t="n">
        <f aca="false">+T22+T43</f>
        <v>17949</v>
      </c>
      <c r="U47" s="40" t="n">
        <f aca="false">+U22+U43</f>
        <v>10778</v>
      </c>
      <c r="V47" s="40" t="n">
        <f aca="false">+V22+V43</f>
        <v>9808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  <row r="48" customFormat="false" ht="16.5" hidden="false" customHeight="false" outlineLevel="0" collapsed="false">
      <c r="A48" s="14"/>
    </row>
    <row r="49" customFormat="false" ht="15.75" hidden="true" customHeight="false" outlineLevel="0" collapsed="false">
      <c r="A49" s="14" t="s">
        <v>35</v>
      </c>
    </row>
    <row r="50" customFormat="false" ht="15.75" hidden="true" customHeight="false" outlineLevel="0" collapsed="false">
      <c r="A50" s="14" t="s">
        <v>36</v>
      </c>
      <c r="X50" s="1" t="e">
        <f aca="false"/>
        <v>#REF!</v>
      </c>
      <c r="Z50" s="1" t="n">
        <v>9443675</v>
      </c>
    </row>
    <row r="51" customFormat="false" ht="15.75" hidden="false" customHeight="false" outlineLevel="0" collapsed="false">
      <c r="A51" s="14"/>
    </row>
    <row r="52" customFormat="false" ht="15.75" hidden="false" customHeight="false" outlineLevel="0" collapsed="false">
      <c r="A52" s="14"/>
    </row>
    <row r="53" customFormat="false" ht="15.75" hidden="false" customHeight="false" outlineLevel="0" collapsed="false">
      <c r="A53" s="14"/>
      <c r="C53" s="20" t="n">
        <f aca="false">+E47+G47+I47+K47+M47+O47+Q47+S47+U47</f>
        <v>525888.995</v>
      </c>
      <c r="D53" s="20" t="n">
        <f aca="false">+F47+H47+J47+L47+N47+P47+R47+T47+V47</f>
        <v>361985</v>
      </c>
    </row>
    <row r="54" customFormat="false" ht="15.75" hidden="false" customHeight="false" outlineLevel="0" collapsed="false">
      <c r="A54" s="14"/>
    </row>
    <row r="55" customFormat="false" ht="12.75" hidden="false" customHeight="false" outlineLevel="0" collapsed="false">
      <c r="A55" s="3"/>
    </row>
    <row r="56" customFormat="false" ht="12.75" hidden="false" customHeight="false" outlineLevel="0" collapsed="false">
      <c r="A56" s="3"/>
    </row>
    <row r="57" customFormat="false" ht="12.75" hidden="false" customHeight="false" outlineLevel="0" collapsed="false">
      <c r="A57" s="3"/>
    </row>
    <row r="58" customFormat="false" ht="12.75" hidden="false" customHeight="false" outlineLevel="0" collapsed="false">
      <c r="A58" s="3"/>
    </row>
    <row r="59" customFormat="false" ht="12.75" hidden="false" customHeight="false" outlineLevel="0" collapsed="false">
      <c r="A59" s="3"/>
    </row>
    <row r="60" customFormat="false" ht="12.75" hidden="false" customHeight="false" outlineLevel="0" collapsed="false">
      <c r="A60" s="3"/>
    </row>
    <row r="61" customFormat="false" ht="12.75" hidden="false" customHeight="false" outlineLevel="0" collapsed="false">
      <c r="A61" s="3"/>
    </row>
    <row r="62" customFormat="false" ht="12.75" hidden="false" customHeight="false" outlineLevel="0" collapsed="false">
      <c r="A62" s="3"/>
    </row>
    <row r="63" customFormat="false" ht="12.75" hidden="false" customHeight="false" outlineLevel="0" collapsed="false">
      <c r="A63" s="3"/>
    </row>
    <row r="64" customFormat="false" ht="12.75" hidden="false" customHeight="false" outlineLevel="0" collapsed="false">
      <c r="A64" s="3"/>
    </row>
    <row r="65" customFormat="false" ht="12.75" hidden="false" customHeight="false" outlineLevel="0" collapsed="false">
      <c r="A65" s="3"/>
    </row>
    <row r="66" customFormat="false" ht="12.75" hidden="false" customHeight="false" outlineLevel="0" collapsed="false">
      <c r="A66" s="3"/>
    </row>
    <row r="67" customFormat="false" ht="12.75" hidden="false" customHeight="false" outlineLevel="0" collapsed="false">
      <c r="A67" s="3"/>
    </row>
    <row r="68" customFormat="false" ht="12.75" hidden="false" customHeight="false" outlineLevel="0" collapsed="false">
      <c r="A68" s="3"/>
    </row>
    <row r="69" customFormat="false" ht="12.75" hidden="false" customHeight="false" outlineLevel="0" collapsed="false">
      <c r="A69" s="3"/>
    </row>
    <row r="70" customFormat="false" ht="12.75" hidden="false" customHeight="false" outlineLevel="0" collapsed="false">
      <c r="A70" s="3"/>
    </row>
    <row r="71" customFormat="false" ht="12.75" hidden="false" customHeight="false" outlineLevel="0" collapsed="false">
      <c r="A71" s="3"/>
    </row>
    <row r="72" customFormat="false" ht="12.75" hidden="false" customHeight="false" outlineLevel="0" collapsed="false">
      <c r="A72" s="3"/>
    </row>
    <row r="73" customFormat="false" ht="12.75" hidden="false" customHeight="false" outlineLevel="0" collapsed="false">
      <c r="A73" s="3"/>
    </row>
    <row r="74" customFormat="false" ht="12.75" hidden="false" customHeight="false" outlineLevel="0" collapsed="false">
      <c r="A74" s="3"/>
    </row>
    <row r="75" customFormat="false" ht="12.75" hidden="false" customHeight="false" outlineLevel="0" collapsed="false">
      <c r="A75" s="3"/>
    </row>
    <row r="76" customFormat="false" ht="12.75" hidden="false" customHeight="false" outlineLevel="0" collapsed="false">
      <c r="A76" s="3"/>
    </row>
    <row r="77" customFormat="false" ht="12.75" hidden="false" customHeight="false" outlineLevel="0" collapsed="false">
      <c r="A77" s="3"/>
    </row>
    <row r="78" customFormat="false" ht="12.75" hidden="false" customHeight="false" outlineLevel="0" collapsed="false">
      <c r="A78" s="3"/>
    </row>
    <row r="79" customFormat="false" ht="12.75" hidden="false" customHeight="false" outlineLevel="0" collapsed="false">
      <c r="A79" s="3"/>
    </row>
    <row r="80" customFormat="false" ht="12.75" hidden="false" customHeight="false" outlineLevel="0" collapsed="false">
      <c r="A80" s="3"/>
    </row>
    <row r="81" customFormat="false" ht="12.75" hidden="false" customHeight="false" outlineLevel="0" collapsed="false">
      <c r="A81" s="3"/>
    </row>
    <row r="82" customFormat="false" ht="12.75" hidden="false" customHeight="false" outlineLevel="0" collapsed="false">
      <c r="A82" s="3"/>
    </row>
    <row r="83" customFormat="false" ht="12.75" hidden="false" customHeight="false" outlineLevel="0" collapsed="false">
      <c r="A83" s="3"/>
    </row>
    <row r="84" customFormat="false" ht="12.75" hidden="false" customHeight="false" outlineLevel="0" collapsed="false">
      <c r="A84" s="3"/>
    </row>
    <row r="85" customFormat="false" ht="12.75" hidden="false" customHeight="false" outlineLevel="0" collapsed="false">
      <c r="A85" s="3"/>
    </row>
    <row r="86" customFormat="false" ht="12.75" hidden="false" customHeight="false" outlineLevel="0" collapsed="false">
      <c r="A86" s="3"/>
    </row>
    <row r="87" customFormat="false" ht="12.75" hidden="false" customHeight="false" outlineLevel="0" collapsed="false">
      <c r="A87" s="3"/>
    </row>
    <row r="88" customFormat="false" ht="12.75" hidden="false" customHeight="false" outlineLevel="0" collapsed="false">
      <c r="A88" s="3"/>
    </row>
    <row r="89" customFormat="false" ht="12.75" hidden="false" customHeight="false" outlineLevel="0" collapsed="false">
      <c r="A89" s="3"/>
    </row>
    <row r="90" customFormat="false" ht="12.75" hidden="false" customHeight="false" outlineLevel="0" collapsed="false">
      <c r="A90" s="3"/>
    </row>
    <row r="91" customFormat="false" ht="12.75" hidden="false" customHeight="false" outlineLevel="0" collapsed="false">
      <c r="A91" s="3"/>
    </row>
    <row r="92" customFormat="false" ht="12.75" hidden="false" customHeight="false" outlineLevel="0" collapsed="false">
      <c r="A92" s="3"/>
    </row>
    <row r="93" customFormat="false" ht="12.75" hidden="false" customHeight="false" outlineLevel="0" collapsed="false">
      <c r="A93" s="3"/>
    </row>
    <row r="94" customFormat="false" ht="12.75" hidden="false" customHeight="false" outlineLevel="0" collapsed="false">
      <c r="A94" s="3"/>
    </row>
    <row r="95" customFormat="false" ht="12.75" hidden="false" customHeight="false" outlineLevel="0" collapsed="false">
      <c r="A95" s="3"/>
    </row>
    <row r="96" customFormat="false" ht="12.75" hidden="false" customHeight="false" outlineLevel="0" collapsed="false">
      <c r="A96" s="3"/>
    </row>
    <row r="97" customFormat="false" ht="12.75" hidden="false" customHeight="false" outlineLevel="0" collapsed="false">
      <c r="A97" s="3"/>
    </row>
    <row r="98" customFormat="false" ht="12.75" hidden="false" customHeight="false" outlineLevel="0" collapsed="false">
      <c r="A98" s="3"/>
    </row>
    <row r="99" customFormat="false" ht="12.75" hidden="false" customHeight="false" outlineLevel="0" collapsed="false">
      <c r="A99" s="3"/>
    </row>
    <row r="100" customFormat="false" ht="12.75" hidden="false" customHeight="false" outlineLevel="0" collapsed="false">
      <c r="A100" s="3"/>
    </row>
    <row r="101" customFormat="false" ht="12.75" hidden="false" customHeight="false" outlineLevel="0" collapsed="false">
      <c r="A101" s="3"/>
    </row>
    <row r="102" customFormat="false" ht="12.75" hidden="false" customHeight="false" outlineLevel="0" collapsed="false">
      <c r="A102" s="3"/>
    </row>
    <row r="103" customFormat="false" ht="12.75" hidden="false" customHeight="false" outlineLevel="0" collapsed="false">
      <c r="A103" s="3"/>
    </row>
  </sheetData>
  <mergeCells count="21"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X7:X8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</mergeCells>
  <printOptions headings="false" gridLines="false" gridLinesSet="true" horizontalCentered="true" verticalCentered="false"/>
  <pageMargins left="0.179861111111111" right="0.179861111111111" top="0.75" bottom="0.5" header="0.511811023622047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&amp;R&amp;T 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2001-09-26T16:52:19Z</dcterms:created>
  <dc:creator>mgalvan</dc:creator>
  <dc:description/>
  <dc:language>en-US</dc:language>
  <cp:lastModifiedBy>kroper</cp:lastModifiedBy>
  <cp:lastPrinted>2001-11-21T11:15:20Z</cp:lastPrinted>
  <dcterms:modified xsi:type="dcterms:W3CDTF">2001-11-21T12:06:31Z</dcterms:modified>
  <cp:revision>0</cp:revision>
  <dc:subject/>
  <dc:title/>
</cp:coreProperties>
</file>