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nt Roll" sheetId="1" state="visible" r:id="rId3"/>
    <sheet name="Cost Budget" sheetId="2" state="visible" r:id="rId4"/>
    <sheet name="AMB Cash Flows" sheetId="3" state="visible" r:id="rId5"/>
    <sheet name="Rental Income" sheetId="4" state="visible" r:id="rId6"/>
    <sheet name="Debt Service" sheetId="5" state="visible" r:id="rId7"/>
  </sheets>
  <externalReferences>
    <externalReference r:id="rId8"/>
  </externalReferenc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<sst xmlns="http://schemas.openxmlformats.org/spreadsheetml/2006/main" count="88" uniqueCount="85">
  <si>
    <t xml:space="preserve">PIER 1</t>
  </si>
  <si>
    <t xml:space="preserve">RENT ROLL-YEAR ONE</t>
  </si>
  <si>
    <t xml:space="preserve">Suite</t>
  </si>
  <si>
    <t xml:space="preserve">Tenant</t>
  </si>
  <si>
    <t xml:space="preserve"> </t>
  </si>
  <si>
    <t xml:space="preserve">Square Feet</t>
  </si>
  <si>
    <t xml:space="preserve">Start Date</t>
  </si>
  <si>
    <t xml:space="preserve">Term (Yrs)</t>
  </si>
  <si>
    <t xml:space="preserve">Exp. Date</t>
  </si>
  <si>
    <t xml:space="preserve">NNN Rent/sf</t>
  </si>
  <si>
    <t xml:space="preserve">(5)</t>
  </si>
  <si>
    <t xml:space="preserve">Annual Rent</t>
  </si>
  <si>
    <t xml:space="preserve">Rental Increases: </t>
  </si>
  <si>
    <t xml:space="preserve">Grand Total </t>
  </si>
  <si>
    <t xml:space="preserve">Notes: </t>
  </si>
  <si>
    <t xml:space="preserve">Facts &amp; Figures are Fictitious.</t>
  </si>
  <si>
    <t xml:space="preserve">PIER I</t>
  </si>
  <si>
    <t xml:space="preserve">DEVELOPMENT COST BUDGET</t>
  </si>
  <si>
    <t xml:space="preserve">sf </t>
  </si>
  <si>
    <t xml:space="preserve">/sf</t>
  </si>
  <si>
    <t xml:space="preserve">Total</t>
  </si>
  <si>
    <t xml:space="preserve">Hard Costs:</t>
  </si>
  <si>
    <t xml:space="preserve">Core &amp; Shell</t>
  </si>
  <si>
    <t xml:space="preserve">Tenant Improvement Costs</t>
  </si>
  <si>
    <t xml:space="preserve">FF&amp;E Public Access</t>
  </si>
  <si>
    <t xml:space="preserve">Hard Cost Contingency</t>
  </si>
  <si>
    <t xml:space="preserve">Total Hard Costs:</t>
  </si>
  <si>
    <t xml:space="preserve">Soft Costs:</t>
  </si>
  <si>
    <t xml:space="preserve">Architecture, Engineering &amp; Design</t>
  </si>
  <si>
    <t xml:space="preserve">Due Diligence</t>
  </si>
  <si>
    <t xml:space="preserve">Permits &amp; Fees</t>
  </si>
  <si>
    <t xml:space="preserve">Testing &amp; Commissions</t>
  </si>
  <si>
    <t xml:space="preserve">Legal &amp; Accounting</t>
  </si>
  <si>
    <t xml:space="preserve">Interest</t>
  </si>
  <si>
    <t xml:space="preserve">Taxes</t>
  </si>
  <si>
    <t xml:space="preserve">Miscellaneous</t>
  </si>
  <si>
    <t xml:space="preserve">Total Soft Costs:</t>
  </si>
  <si>
    <t xml:space="preserve">Developer Overhead &amp; Profit @</t>
  </si>
  <si>
    <t xml:space="preserve">Total Project Costs:</t>
  </si>
  <si>
    <t xml:space="preserve">Notes:</t>
  </si>
  <si>
    <t xml:space="preserve">Facts &amp; Figures are fictitious.</t>
  </si>
  <si>
    <t xml:space="preserve">AMB Pier One LLC Cash Flows</t>
  </si>
  <si>
    <t xml:space="preserve">Sources</t>
  </si>
  <si>
    <t xml:space="preserve">Loan Proceeds</t>
  </si>
  <si>
    <t xml:space="preserve">Rental Income</t>
  </si>
  <si>
    <t xml:space="preserve">Tax Credits</t>
  </si>
  <si>
    <t xml:space="preserve">Sale of lease option</t>
  </si>
  <si>
    <t xml:space="preserve">Lease Proceeds to Port</t>
  </si>
  <si>
    <t xml:space="preserve">Total Sources</t>
  </si>
  <si>
    <t xml:space="preserve">Uses</t>
  </si>
  <si>
    <t xml:space="preserve">Debt Service</t>
  </si>
  <si>
    <t xml:space="preserve">Development Costs</t>
  </si>
  <si>
    <t xml:space="preserve">Total Uses</t>
  </si>
  <si>
    <t xml:space="preserve">Net </t>
  </si>
  <si>
    <t xml:space="preserve">PV cash flows</t>
  </si>
  <si>
    <t xml:space="preserve">Return on investment</t>
  </si>
  <si>
    <t xml:space="preserve">Assumptions:</t>
  </si>
  <si>
    <t xml:space="preserve">Development costs are spent in year one, and project is completed by end of year one.</t>
  </si>
  <si>
    <t xml:space="preserve">Depreciation of development capital costs calculated using straight-line methodology.</t>
  </si>
  <si>
    <t xml:space="preserve">Nov. 2004</t>
  </si>
  <si>
    <t xml:space="preserve">Feb. 2006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</si>
  <si>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</si>
  <si>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</si>
  <si>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</si>
  <si>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</si>
  <si>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</si>
  <si>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</si>
  <si>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</si>
  <si>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</si>
  <si>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Lease term</t>
  </si>
  <si>
    <t xml:space="preserve">Rent/sf</t>
  </si>
  <si>
    <t xml:space="preserve">02/01-01/08</t>
  </si>
  <si>
    <t xml:space="preserve">02/01-01/51</t>
  </si>
  <si>
    <t xml:space="preserve">03/01-02/06</t>
  </si>
  <si>
    <t xml:space="preserve">03/01-02/08</t>
  </si>
  <si>
    <t xml:space="preserve">06/01-05/09</t>
  </si>
  <si>
    <t xml:space="preserve">Square feet</t>
  </si>
  <si>
    <t xml:space="preserve">Rent per Tenant</t>
  </si>
  <si>
    <t xml:space="preserve">   If Port Exercises Prepay</t>
  </si>
  <si>
    <t xml:space="preserve">TOTAL</t>
  </si>
  <si>
    <t xml:space="preserve">TOTAL LESS PORT SHARE</t>
  </si>
  <si>
    <t xml:space="preserve">PV OF CASH FLOWS</t>
  </si>
  <si>
    <t xml:space="preserve">PV GRAND TOTAL</t>
  </si>
  <si>
    <t xml:space="preserve">Interest Rate</t>
  </si>
  <si>
    <t xml:space="preserve">Principal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</si>
</sst>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#,##0"/>
    <numFmt numFmtId="166" formatCode="[$-409]mmm\-yy"/>
    <numFmt numFmtId="167" formatCode="_(* #,##0.00_);_(* \(#,##0.00\);_(* \-??_);_(@_)"/>
    <numFmt numFmtId="168" formatCode="_(* #,##0_);_(* \(#,##0\);_(* \-??_);_(@_)"/>
    <numFmt numFmtId="169" formatCode="\$#,##0.00_);&quot;($&quot;#,##0.00\)"/>
    <numFmt numFmtId="170" formatCode="\$#,##0_);&quot;($&quot;#,##0\)"/>
    <numFmt numFmtId="171" formatCode="\$#,##0.00"/>
    <numFmt numFmtId="172" formatCode="\$#,##0"/>
    <numFmt numFmtId="173" formatCode="0%"/>
    <numFmt numFmtId="174" formatCode="\$#,##0;[RED]\$#,##0"/>
    <numFmt numFmtId="175" formatCode="[$-409]#,##0.00_);[RED]\(#,##0.00\)"/>
    <numFmt numFmtId="176" formatCode="_(\$* #,##0.00_);_(\$* \(#,##0.00\);_(\$* \-??_);_(@_)"/>
    <numFmt numFmtId="177" formatCode="\$#,##0_);[RED]&quot;($&quot;#,##0\)"/>
    <numFmt numFmtId="178" formatCode="\$#,##0.00_);[RED]&quot;($&quot;#,##0.00\)"/>
    <numFmt numFmtId="179" formatCode="0.00%"/>
    <numFmt numFmtId="180" formatCode="[$-409]d\-mmm"/>
    <numFmt numFmtId="181" formatCode="_(\$* #,##0_);_(\$* \(#,##0\);_(\$* \-??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ourier New"/>
      <family val="3"/>
    </font>
    <font>
      <b val="true"/>
      <u val="single"/>
      <sz val="11"/>
      <name val="CG Times"/>
      <family val="1"/>
    </font>
    <font>
      <b val="true"/>
      <sz val="11"/>
      <name val="Courier New"/>
      <family val="3"/>
    </font>
    <font>
      <b val="true"/>
      <sz val="11"/>
      <name val="CG Times"/>
      <family val="1"/>
    </font>
    <font>
      <i val="true"/>
      <sz val="8"/>
      <name val="CG Times"/>
      <family val="1"/>
    </font>
    <font>
      <sz val="11"/>
      <name val="CG Times"/>
      <family val="1"/>
    </font>
    <font>
      <sz val="8"/>
      <name val="CG Times"/>
      <family val="1"/>
    </font>
    <font>
      <b val="true"/>
      <i val="true"/>
      <sz val="9"/>
      <name val="CG Times"/>
      <family val="1"/>
    </font>
    <font>
      <sz val="9"/>
      <name val="CG Times"/>
      <family val="1"/>
    </font>
    <font>
      <sz val="9"/>
      <name val="Courier New"/>
      <family val="3"/>
    </font>
    <font>
      <b val="true"/>
      <i val="true"/>
      <sz val="9"/>
      <name val="Courier New"/>
      <family val="3"/>
    </font>
    <font>
      <i val="true"/>
      <sz val="9"/>
      <name val="Courier New"/>
      <family val="3"/>
    </font>
    <font>
      <sz val="11"/>
      <name val="Times New Roman"/>
      <family val="1"/>
    </font>
    <font>
      <b val="true"/>
      <sz val="11"/>
      <name val="Times New Roman"/>
      <family val="1"/>
    </font>
    <font>
      <b val="true"/>
      <i val="true"/>
      <sz val="11"/>
      <name val="Times New Roman"/>
      <family val="1"/>
    </font>
    <font>
      <i val="true"/>
      <sz val="11"/>
      <name val="Times New Roman"/>
      <family val="1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ierOn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t Roll"/>
      <sheetName val="Rent Roll (Yr. 6)"/>
      <sheetName val="Pro Forma "/>
      <sheetName val="Pro Forma (Year 6)"/>
      <sheetName val="Total Rental Income Pro Forma"/>
      <sheetName val="Cash Flow &amp; Present Value"/>
      <sheetName val="Dvlpt Cost"/>
    </sheetNames>
    <sheetDataSet>
      <sheetData sheetId="0">
        <row r="6">
          <cell r="C6" t="str">
            <v>AMB Property Corp.</v>
          </cell>
        </row>
        <row r="6">
          <cell r="E6">
            <v>50000</v>
          </cell>
        </row>
        <row r="6">
          <cell r="G6">
            <v>36923</v>
          </cell>
        </row>
        <row r="6">
          <cell r="I6">
            <v>7</v>
          </cell>
        </row>
        <row r="6">
          <cell r="M6">
            <v>35</v>
          </cell>
        </row>
        <row r="6">
          <cell r="Q6" t="str">
            <v>Feb-06: $40/sf. </v>
          </cell>
        </row>
        <row r="7">
          <cell r="C7" t="str">
            <v>Port of San Francisco</v>
          </cell>
          <cell r="D7" t="str">
            <v>(1)(2)(3)</v>
          </cell>
          <cell r="E7">
            <v>55000</v>
          </cell>
        </row>
        <row r="7">
          <cell r="G7">
            <v>36923</v>
          </cell>
        </row>
        <row r="7">
          <cell r="I7">
            <v>50</v>
          </cell>
        </row>
        <row r="7">
          <cell r="M7">
            <v>35</v>
          </cell>
        </row>
        <row r="7">
          <cell r="Q7" t="str">
            <v>Feb-06: $40/sf. Inc. to fair mkt. rent every 10th anniversary. </v>
          </cell>
        </row>
        <row r="8">
          <cell r="C8" t="str">
            <v>Pier One Deli</v>
          </cell>
        </row>
        <row r="8">
          <cell r="E8">
            <v>2000</v>
          </cell>
        </row>
        <row r="8">
          <cell r="G8">
            <v>36951</v>
          </cell>
        </row>
        <row r="8">
          <cell r="I8">
            <v>5</v>
          </cell>
        </row>
        <row r="8">
          <cell r="M8">
            <v>30</v>
          </cell>
        </row>
        <row r="8">
          <cell r="Q8" t="str">
            <v>3% annual increases.</v>
          </cell>
        </row>
        <row r="9">
          <cell r="C9" t="str">
            <v>Weston Presidio Capital</v>
          </cell>
          <cell r="D9" t="str">
            <v>(4)</v>
          </cell>
          <cell r="E9">
            <v>16500</v>
          </cell>
        </row>
        <row r="9">
          <cell r="G9">
            <v>36951</v>
          </cell>
        </row>
        <row r="9">
          <cell r="I9">
            <v>7</v>
          </cell>
        </row>
        <row r="9">
          <cell r="M9">
            <v>50</v>
          </cell>
        </row>
        <row r="9">
          <cell r="Q9" t="str">
            <v>2/06: $55/sf.</v>
          </cell>
        </row>
        <row r="10">
          <cell r="C10" t="str">
            <v>Venture Law Group</v>
          </cell>
        </row>
        <row r="10">
          <cell r="E10">
            <v>26500</v>
          </cell>
        </row>
        <row r="10">
          <cell r="G10">
            <v>37043</v>
          </cell>
        </row>
        <row r="10">
          <cell r="I10">
            <v>7</v>
          </cell>
        </row>
        <row r="10">
          <cell r="M10">
            <v>84</v>
          </cell>
        </row>
        <row r="10">
          <cell r="Q10" t="str">
            <v>11/04: $89/sf.</v>
          </cell>
        </row>
        <row r="11">
          <cell r="E11">
            <v>150000</v>
          </cell>
        </row>
        <row r="16">
          <cell r="C16" t="str">
            <v>(1) Port has the option to purchase the leasehold position attributable to its space</v>
          </cell>
        </row>
        <row r="17">
          <cell r="C17" t="str">
            <v>     from AMB for an amount equal to the Present Value of its future rental stream.</v>
          </cell>
        </row>
        <row r="18">
          <cell r="C18" t="str">
            <v>(2) Option to expand in increments of 6,000 sq. ft. or 12,000 sq. ft. on the 10th anniversary date and </v>
          </cell>
        </row>
        <row r="19">
          <cell r="C19" t="str">
            <v>     every 10 years thereafter, up to a maximum expansion of 30,000 sq. ft.</v>
          </cell>
        </row>
        <row r="20">
          <cell r="C20" t="str">
            <v>(3) Rent includes $3.50/sq. ft. of amortized T.I.</v>
          </cell>
        </row>
        <row r="21">
          <cell r="C21" t="str">
            <v>(4) Rent includes $4.00/sq. ft. of amortized T.I.</v>
          </cell>
        </row>
        <row r="22">
          <cell r="C22" t="str">
            <v>(5) Tenants are responsible for all operating expenses except management.  Operating expenses</v>
          </cell>
        </row>
        <row r="23">
          <cell r="C23" t="str">
            <v>     excluding management are projected at $11/sf.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.7"/>
    <col collapsed="false" customWidth="true" hidden="false" outlineLevel="0" max="3" min="3" style="1" width="31.14"/>
    <col collapsed="false" customWidth="true" hidden="false" outlineLevel="0" max="4" min="4" style="1" width="10.41"/>
    <col collapsed="false" customWidth="true" hidden="false" outlineLevel="0" max="5" min="5" style="2" width="10.28"/>
    <col collapsed="false" customWidth="true" hidden="false" outlineLevel="0" max="6" min="6" style="2" width="2.99"/>
    <col collapsed="false" customWidth="true" hidden="false" outlineLevel="0" max="7" min="7" style="3" width="8.99"/>
    <col collapsed="false" customWidth="true" hidden="false" outlineLevel="0" max="8" min="8" style="3" width="1.7"/>
    <col collapsed="false" customWidth="true" hidden="false" outlineLevel="0" max="9" min="9" style="4" width="8.28"/>
    <col collapsed="false" customWidth="true" hidden="false" outlineLevel="0" max="10" min="10" style="5" width="2.99"/>
    <col collapsed="false" customWidth="true" hidden="false" outlineLevel="0" max="11" min="11" style="5" width="8.99"/>
    <col collapsed="false" customWidth="true" hidden="false" outlineLevel="0" max="12" min="12" style="5" width="1.7"/>
    <col collapsed="false" customWidth="true" hidden="false" outlineLevel="0" max="13" min="13" style="6" width="10.56"/>
    <col collapsed="false" customWidth="true" hidden="false" outlineLevel="0" max="14" min="14" style="7" width="5.71"/>
    <col collapsed="false" customWidth="true" hidden="false" outlineLevel="0" max="15" min="15" style="8" width="14.28"/>
    <col collapsed="false" customWidth="true" hidden="false" outlineLevel="0" max="16" min="16" style="8" width="1.7"/>
    <col collapsed="false" customWidth="true" hidden="false" outlineLevel="0" max="17" min="17" style="1" width="26.13"/>
    <col collapsed="false" customWidth="false" hidden="false" outlineLevel="0" max="257" min="18" style="1" width="9.14"/>
  </cols>
  <sheetData>
    <row r="1" customFormat="false" ht="15" hidden="false" customHeight="false" outlineLevel="0" collapsed="false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customFormat="false" ht="1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customFormat="false" ht="15.75" hidden="false" customHeight="false" outlineLevel="0" collapsed="false">
      <c r="G3" s="10"/>
      <c r="H3" s="10"/>
      <c r="I3" s="11"/>
      <c r="J3" s="12"/>
      <c r="K3" s="12"/>
      <c r="L3" s="12"/>
      <c r="M3" s="13"/>
      <c r="N3" s="13"/>
      <c r="O3" s="14"/>
    </row>
    <row r="4" customFormat="false" ht="15.75" hidden="false" customHeight="false" outlineLevel="0" collapsed="false">
      <c r="G4" s="15"/>
      <c r="H4" s="15"/>
      <c r="I4" s="16"/>
      <c r="J4" s="17"/>
      <c r="K4" s="17"/>
      <c r="L4" s="17"/>
      <c r="M4" s="13"/>
      <c r="O4" s="18"/>
      <c r="P4" s="19"/>
    </row>
    <row r="5" customFormat="false" ht="29.25" hidden="false" customHeight="false" outlineLevel="0" collapsed="false">
      <c r="A5" s="20" t="s">
        <v>2</v>
      </c>
      <c r="B5" s="21"/>
      <c r="C5" s="20" t="s">
        <v>3</v>
      </c>
      <c r="D5" s="20" t="s">
        <v>4</v>
      </c>
      <c r="E5" s="22" t="s">
        <v>5</v>
      </c>
      <c r="F5" s="23"/>
      <c r="G5" s="24" t="s">
        <v>6</v>
      </c>
      <c r="H5" s="25"/>
      <c r="I5" s="26" t="s">
        <v>7</v>
      </c>
      <c r="J5" s="27"/>
      <c r="K5" s="24" t="s">
        <v>8</v>
      </c>
      <c r="L5" s="27"/>
      <c r="M5" s="28" t="s">
        <v>9</v>
      </c>
      <c r="N5" s="29" t="s">
        <v>10</v>
      </c>
      <c r="O5" s="30" t="s">
        <v>11</v>
      </c>
      <c r="P5" s="31"/>
      <c r="Q5" s="20" t="s">
        <v>12</v>
      </c>
    </row>
    <row r="6" customFormat="false" ht="24.95" hidden="false" customHeight="true" outlineLevel="0" collapsed="false">
      <c r="A6" s="32" t="n">
        <v>1</v>
      </c>
      <c r="B6" s="33"/>
      <c r="C6" s="34" t="str">
        <f aca="false">+'[1]Rent Roll'!C6</f>
        <v>AMB Property Corp.</v>
      </c>
      <c r="D6" s="34" t="s">
        <v>4</v>
      </c>
      <c r="E6" s="35" t="n">
        <f aca="false">+'[1]Rent Roll'!E6</f>
        <v>50000</v>
      </c>
      <c r="F6" s="35"/>
      <c r="G6" s="36" t="n">
        <f aca="false">+'[1]Rent Roll'!G6</f>
        <v>36923</v>
      </c>
      <c r="H6" s="36"/>
      <c r="I6" s="37" t="n">
        <f aca="false">+'[1]Rent Roll'!I6</f>
        <v>7</v>
      </c>
      <c r="J6" s="38"/>
      <c r="K6" s="38" t="n">
        <f aca="false">+G6+(I6*365)</f>
        <v>39478</v>
      </c>
      <c r="L6" s="38"/>
      <c r="M6" s="39" t="n">
        <f aca="false">+'[1]Rent Roll'!M6</f>
        <v>35</v>
      </c>
      <c r="N6" s="40"/>
      <c r="O6" s="41" t="n">
        <f aca="false">+M6*E6</f>
        <v>1750000</v>
      </c>
      <c r="P6" s="40"/>
      <c r="Q6" s="42" t="str">
        <f aca="false">+'[1]Rent Roll'!Q6</f>
        <v>Feb-06: $40/sf. </v>
      </c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</row>
    <row r="7" customFormat="false" ht="24.95" hidden="false" customHeight="true" outlineLevel="0" collapsed="false">
      <c r="A7" s="32" t="n">
        <v>2</v>
      </c>
      <c r="B7" s="33"/>
      <c r="C7" s="34" t="str">
        <f aca="false">+'[1]Rent Roll'!C7</f>
        <v>Port of San Francisco</v>
      </c>
      <c r="D7" s="44" t="str">
        <f aca="false">+'[1]Rent Roll'!D7</f>
        <v>(1)(2)(3)</v>
      </c>
      <c r="E7" s="35" t="n">
        <f aca="false">+'[1]Rent Roll'!E7</f>
        <v>55000</v>
      </c>
      <c r="F7" s="45"/>
      <c r="G7" s="36" t="n">
        <f aca="false">+'[1]Rent Roll'!G7</f>
        <v>36923</v>
      </c>
      <c r="H7" s="36"/>
      <c r="I7" s="37" t="n">
        <f aca="false">+'[1]Rent Roll'!I7</f>
        <v>50</v>
      </c>
      <c r="J7" s="38"/>
      <c r="K7" s="38" t="n">
        <f aca="false">+G7+(I7*365)</f>
        <v>55173</v>
      </c>
      <c r="L7" s="38"/>
      <c r="M7" s="39" t="n">
        <f aca="false">+'[1]Rent Roll'!M7</f>
        <v>35</v>
      </c>
      <c r="N7" s="40"/>
      <c r="O7" s="41" t="n">
        <f aca="false">+M7*E7</f>
        <v>1925000</v>
      </c>
      <c r="P7" s="40"/>
      <c r="Q7" s="42" t="str">
        <f aca="false">+'[1]Rent Roll'!Q7</f>
        <v>Feb-06: $40/sf. Inc. to fair mkt. rent every 10th anniversary. 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</row>
    <row r="8" customFormat="false" ht="24.95" hidden="false" customHeight="true" outlineLevel="0" collapsed="false">
      <c r="A8" s="32" t="n">
        <v>3</v>
      </c>
      <c r="B8" s="46"/>
      <c r="C8" s="34" t="str">
        <f aca="false">+'[1]Rent Roll'!C8</f>
        <v>Pier One Deli</v>
      </c>
      <c r="D8" s="44" t="s">
        <v>4</v>
      </c>
      <c r="E8" s="35" t="n">
        <f aca="false">+'[1]Rent Roll'!E8</f>
        <v>2000</v>
      </c>
      <c r="F8" s="35"/>
      <c r="G8" s="36" t="n">
        <f aca="false">+'[1]Rent Roll'!G8</f>
        <v>36951</v>
      </c>
      <c r="H8" s="36"/>
      <c r="I8" s="37" t="n">
        <f aca="false">+'[1]Rent Roll'!I8</f>
        <v>5</v>
      </c>
      <c r="J8" s="38"/>
      <c r="K8" s="38" t="n">
        <f aca="false">+G8+(I8*365)</f>
        <v>38776</v>
      </c>
      <c r="L8" s="47"/>
      <c r="M8" s="39" t="n">
        <f aca="false">+'[1]Rent Roll'!M8</f>
        <v>30</v>
      </c>
      <c r="N8" s="41"/>
      <c r="O8" s="41" t="n">
        <f aca="false">+M8*E8</f>
        <v>60000</v>
      </c>
      <c r="P8" s="41"/>
      <c r="Q8" s="42" t="str">
        <f aca="false">+'[1]Rent Roll'!Q8</f>
        <v>3% annual increases.</v>
      </c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43"/>
    </row>
    <row r="9" customFormat="false" ht="24.95" hidden="false" customHeight="true" outlineLevel="0" collapsed="false">
      <c r="A9" s="32" t="n">
        <v>4</v>
      </c>
      <c r="B9" s="48"/>
      <c r="C9" s="34" t="str">
        <f aca="false">+'[1]Rent Roll'!C9</f>
        <v>Weston Presidio Capital</v>
      </c>
      <c r="D9" s="44" t="str">
        <f aca="false">+'[1]Rent Roll'!D9</f>
        <v>(4)</v>
      </c>
      <c r="E9" s="35" t="n">
        <f aca="false">+'[1]Rent Roll'!E9</f>
        <v>16500</v>
      </c>
      <c r="F9" s="49"/>
      <c r="G9" s="36" t="n">
        <f aca="false">+'[1]Rent Roll'!G9</f>
        <v>36951</v>
      </c>
      <c r="H9" s="50"/>
      <c r="I9" s="37" t="n">
        <f aca="false">+'[1]Rent Roll'!I9</f>
        <v>7</v>
      </c>
      <c r="J9" s="51"/>
      <c r="K9" s="38" t="n">
        <f aca="false">+G9+(I9*365)</f>
        <v>39506</v>
      </c>
      <c r="L9" s="47"/>
      <c r="M9" s="39" t="n">
        <f aca="false">+'[1]Rent Roll'!M9</f>
        <v>50</v>
      </c>
      <c r="N9" s="41"/>
      <c r="O9" s="41" t="n">
        <f aca="false">+M9*E9</f>
        <v>825000</v>
      </c>
      <c r="P9" s="41"/>
      <c r="Q9" s="42" t="str">
        <f aca="false">+'[1]Rent Roll'!Q9</f>
        <v>2/06: $55/sf.</v>
      </c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43"/>
    </row>
    <row r="10" customFormat="false" ht="24.95" hidden="false" customHeight="true" outlineLevel="0" collapsed="false">
      <c r="A10" s="32" t="n">
        <v>5</v>
      </c>
      <c r="B10" s="48"/>
      <c r="C10" s="34" t="str">
        <f aca="false">+'[1]Rent Roll'!C10</f>
        <v>Venture Law Group</v>
      </c>
      <c r="D10" s="52"/>
      <c r="E10" s="35" t="n">
        <f aca="false">+'[1]Rent Roll'!E10</f>
        <v>26500</v>
      </c>
      <c r="F10" s="49"/>
      <c r="G10" s="36" t="n">
        <f aca="false">+'[1]Rent Roll'!G10</f>
        <v>37043</v>
      </c>
      <c r="H10" s="50"/>
      <c r="I10" s="37" t="n">
        <f aca="false">+'[1]Rent Roll'!I10</f>
        <v>7</v>
      </c>
      <c r="J10" s="51"/>
      <c r="K10" s="38" t="n">
        <f aca="false">+G10+(I10*365)</f>
        <v>39598</v>
      </c>
      <c r="L10" s="47"/>
      <c r="M10" s="39" t="n">
        <f aca="false">+'[1]Rent Roll'!M10</f>
        <v>84</v>
      </c>
      <c r="N10" s="41"/>
      <c r="O10" s="41" t="n">
        <f aca="false">+M10*E10</f>
        <v>2226000</v>
      </c>
      <c r="P10" s="41"/>
      <c r="Q10" s="42" t="str">
        <f aca="false">+'[1]Rent Roll'!Q10</f>
        <v>11/04: $89/sf.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43"/>
    </row>
    <row r="11" customFormat="false" ht="26.25" hidden="false" customHeight="true" outlineLevel="0" collapsed="false">
      <c r="A11" s="53"/>
      <c r="B11" s="53"/>
      <c r="C11" s="54" t="s">
        <v>13</v>
      </c>
      <c r="D11" s="55"/>
      <c r="E11" s="56" t="n">
        <f aca="false">SUM(E6:E10)</f>
        <v>150000</v>
      </c>
      <c r="F11" s="57"/>
      <c r="G11" s="58"/>
      <c r="H11" s="58"/>
      <c r="I11" s="59"/>
      <c r="J11" s="55"/>
      <c r="K11" s="55"/>
      <c r="L11" s="55"/>
      <c r="M11" s="60" t="n">
        <f aca="false">+O11/E11</f>
        <v>45.24</v>
      </c>
      <c r="N11" s="61"/>
      <c r="O11" s="62" t="n">
        <f aca="false">SUM(O6:O10)</f>
        <v>6786000</v>
      </c>
      <c r="P11" s="53"/>
      <c r="Q11" s="53"/>
    </row>
    <row r="12" customFormat="false" ht="15" hidden="false" customHeight="false" outlineLevel="0" collapsed="false">
      <c r="A12" s="53"/>
      <c r="B12" s="53"/>
      <c r="C12" s="53"/>
      <c r="D12" s="53"/>
      <c r="E12" s="63"/>
      <c r="F12" s="63"/>
      <c r="G12" s="64"/>
      <c r="H12" s="64"/>
      <c r="I12" s="65"/>
      <c r="J12" s="53"/>
      <c r="K12" s="53"/>
      <c r="L12" s="53"/>
      <c r="M12" s="66"/>
      <c r="N12" s="53"/>
      <c r="O12" s="53"/>
      <c r="P12" s="53"/>
      <c r="Q12" s="53"/>
    </row>
    <row r="13" customFormat="false" ht="15" hidden="false" customHeight="false" outlineLevel="0" collapsed="false">
      <c r="A13" s="53"/>
      <c r="B13" s="53"/>
      <c r="C13" s="53"/>
      <c r="D13" s="53"/>
      <c r="E13" s="66"/>
      <c r="F13" s="66"/>
      <c r="G13" s="64"/>
      <c r="H13" s="64"/>
      <c r="I13" s="65"/>
      <c r="J13" s="53"/>
      <c r="K13" s="53"/>
      <c r="L13" s="53"/>
      <c r="M13" s="66"/>
      <c r="N13" s="53"/>
      <c r="O13" s="53"/>
      <c r="P13" s="53"/>
      <c r="Q13" s="53"/>
    </row>
    <row r="14" customFormat="false" ht="15" hidden="false" customHeight="false" outlineLevel="0" collapsed="false">
      <c r="A14" s="67" t="s">
        <v>14</v>
      </c>
      <c r="B14" s="68"/>
      <c r="C14" s="67" t="s">
        <v>15</v>
      </c>
      <c r="D14" s="53"/>
      <c r="E14" s="66"/>
      <c r="F14" s="66"/>
      <c r="G14" s="64"/>
      <c r="H14" s="64"/>
      <c r="I14" s="65"/>
      <c r="J14" s="53"/>
      <c r="K14" s="53"/>
      <c r="L14" s="53"/>
      <c r="M14" s="66"/>
      <c r="N14" s="53"/>
      <c r="O14" s="53"/>
      <c r="P14" s="53"/>
      <c r="Q14" s="53"/>
    </row>
    <row r="15" customFormat="false" ht="15" hidden="false" customHeight="false" outlineLevel="0" collapsed="false">
      <c r="A15" s="69"/>
      <c r="B15" s="69"/>
      <c r="C15" s="70"/>
      <c r="E15" s="71"/>
      <c r="F15" s="71"/>
      <c r="G15" s="72"/>
      <c r="H15" s="72"/>
      <c r="J15" s="1"/>
      <c r="K15" s="1"/>
      <c r="L15" s="1"/>
      <c r="M15" s="71"/>
      <c r="N15" s="1"/>
      <c r="O15" s="1"/>
      <c r="P15" s="1"/>
    </row>
    <row r="16" customFormat="false" ht="15" hidden="false" customHeight="false" outlineLevel="0" collapsed="false">
      <c r="A16" s="69"/>
      <c r="B16" s="69"/>
      <c r="C16" s="73" t="str">
        <f aca="false">+'[1]Rent Roll'!C16</f>
        <v>(1) Port has the option to purchase the leasehold position attributable to its space</v>
      </c>
      <c r="E16" s="71"/>
      <c r="F16" s="71"/>
      <c r="G16" s="72"/>
      <c r="H16" s="72"/>
      <c r="J16" s="1"/>
      <c r="K16" s="1"/>
      <c r="L16" s="1"/>
      <c r="M16" s="71"/>
      <c r="N16" s="1"/>
      <c r="O16" s="1"/>
      <c r="P16" s="1"/>
    </row>
    <row r="17" customFormat="false" ht="15" hidden="false" customHeight="false" outlineLevel="0" collapsed="false">
      <c r="A17" s="69"/>
      <c r="B17" s="69"/>
      <c r="C17" s="73" t="str">
        <f aca="false">+'[1]Rent Roll'!C17</f>
        <v>     from AMB for an amount equal to the Present Value of its future rental stream.</v>
      </c>
      <c r="E17" s="71"/>
      <c r="F17" s="71"/>
      <c r="G17" s="72"/>
      <c r="H17" s="72"/>
      <c r="J17" s="1"/>
      <c r="K17" s="1"/>
      <c r="L17" s="1"/>
      <c r="M17" s="71"/>
      <c r="N17" s="1"/>
      <c r="O17" s="1"/>
      <c r="P17" s="1"/>
    </row>
    <row r="18" customFormat="false" ht="15" hidden="false" customHeight="false" outlineLevel="0" collapsed="false">
      <c r="A18" s="69"/>
      <c r="B18" s="69"/>
      <c r="C18" s="73" t="str">
        <f aca="false">+'[1]Rent Roll'!C18</f>
        <v>(2) Option to expand in increments of 6,000 sq. ft. or 12,000 sq. ft. on the 10th anniversary date and </v>
      </c>
      <c r="E18" s="71"/>
      <c r="F18" s="71"/>
      <c r="G18" s="72"/>
      <c r="H18" s="72"/>
      <c r="J18" s="1"/>
      <c r="K18" s="1"/>
      <c r="L18" s="1"/>
      <c r="M18" s="71"/>
      <c r="N18" s="1"/>
      <c r="O18" s="1"/>
      <c r="P18" s="1"/>
    </row>
    <row r="19" customFormat="false" ht="15" hidden="false" customHeight="false" outlineLevel="0" collapsed="false">
      <c r="A19" s="69"/>
      <c r="B19" s="69"/>
      <c r="C19" s="73" t="str">
        <f aca="false">+'[1]Rent Roll'!C19</f>
        <v>     every 10 years thereafter, up to a maximum expansion of 30,000 sq. ft.</v>
      </c>
      <c r="E19" s="71"/>
      <c r="F19" s="71"/>
      <c r="G19" s="72"/>
      <c r="H19" s="72"/>
      <c r="J19" s="1"/>
      <c r="K19" s="1"/>
      <c r="L19" s="1"/>
      <c r="M19" s="71"/>
      <c r="N19" s="1"/>
      <c r="O19" s="1"/>
      <c r="P19" s="1"/>
    </row>
    <row r="20" customFormat="false" ht="15" hidden="false" customHeight="false" outlineLevel="0" collapsed="false">
      <c r="A20" s="69"/>
      <c r="B20" s="69"/>
      <c r="C20" s="73" t="str">
        <f aca="false">+'[1]Rent Roll'!C20</f>
        <v>(3) Rent includes $3.50/sq. ft. of amortized T.I.</v>
      </c>
      <c r="E20" s="71"/>
      <c r="F20" s="71"/>
      <c r="G20" s="72"/>
      <c r="H20" s="72"/>
      <c r="J20" s="1"/>
      <c r="K20" s="1"/>
      <c r="L20" s="1"/>
      <c r="M20" s="71"/>
      <c r="N20" s="1"/>
      <c r="O20" s="1"/>
      <c r="P20" s="1"/>
    </row>
    <row r="21" customFormat="false" ht="15" hidden="false" customHeight="false" outlineLevel="0" collapsed="false">
      <c r="A21" s="69"/>
      <c r="B21" s="69"/>
      <c r="C21" s="73" t="str">
        <f aca="false">+'[1]Rent Roll'!C21</f>
        <v>(4) Rent includes $4.00/sq. ft. of amortized T.I.</v>
      </c>
      <c r="E21" s="71"/>
      <c r="F21" s="71"/>
      <c r="G21" s="72"/>
      <c r="H21" s="72"/>
      <c r="J21" s="1"/>
      <c r="K21" s="1"/>
      <c r="L21" s="1"/>
      <c r="M21" s="71"/>
      <c r="N21" s="1"/>
      <c r="O21" s="1"/>
      <c r="P21" s="1"/>
    </row>
    <row r="22" customFormat="false" ht="15" hidden="false" customHeight="false" outlineLevel="0" collapsed="false">
      <c r="A22" s="69"/>
      <c r="B22" s="69"/>
      <c r="C22" s="73" t="str">
        <f aca="false">+'[1]Rent Roll'!C22</f>
        <v>(5) Tenants are responsible for all operating expenses except management.  Operating expenses</v>
      </c>
      <c r="E22" s="71"/>
      <c r="F22" s="71"/>
      <c r="G22" s="72"/>
      <c r="H22" s="72"/>
      <c r="J22" s="1"/>
      <c r="K22" s="1"/>
      <c r="L22" s="1"/>
      <c r="M22" s="71"/>
      <c r="N22" s="1"/>
      <c r="O22" s="1"/>
      <c r="P22" s="1"/>
    </row>
    <row r="23" customFormat="false" ht="15" hidden="false" customHeight="false" outlineLevel="0" collapsed="false">
      <c r="A23" s="69"/>
      <c r="B23" s="69"/>
      <c r="C23" s="73" t="str">
        <f aca="false">+'[1]Rent Roll'!C23</f>
        <v>     excluding management are projected at $11/sf. </v>
      </c>
      <c r="E23" s="71"/>
      <c r="F23" s="71"/>
      <c r="G23" s="72"/>
      <c r="H23" s="72"/>
      <c r="J23" s="1"/>
      <c r="K23" s="1"/>
      <c r="L23" s="1"/>
      <c r="M23" s="71"/>
      <c r="N23" s="1"/>
      <c r="O23" s="1"/>
      <c r="P23" s="1"/>
    </row>
    <row r="24" customFormat="false" ht="15" hidden="false" customHeight="false" outlineLevel="0" collapsed="false">
      <c r="E24" s="71"/>
      <c r="F24" s="71"/>
      <c r="G24" s="72"/>
      <c r="H24" s="72"/>
      <c r="J24" s="1"/>
      <c r="K24" s="1"/>
      <c r="L24" s="1"/>
      <c r="M24" s="71"/>
      <c r="N24" s="1"/>
      <c r="O24" s="1"/>
      <c r="P24" s="1"/>
    </row>
    <row r="25" customFormat="false" ht="15" hidden="false" customHeight="false" outlineLevel="0" collapsed="false">
      <c r="E25" s="71"/>
      <c r="F25" s="71"/>
      <c r="G25" s="72"/>
      <c r="H25" s="72"/>
      <c r="J25" s="1"/>
      <c r="K25" s="1"/>
      <c r="L25" s="1"/>
      <c r="M25" s="71"/>
      <c r="N25" s="1"/>
      <c r="O25" s="1"/>
      <c r="P25" s="1"/>
    </row>
    <row r="26" customFormat="false" ht="15" hidden="false" customHeight="false" outlineLevel="0" collapsed="false">
      <c r="E26" s="71"/>
      <c r="F26" s="71"/>
      <c r="G26" s="72"/>
      <c r="H26" s="72"/>
      <c r="J26" s="1"/>
      <c r="K26" s="1"/>
      <c r="L26" s="1"/>
      <c r="M26" s="71"/>
      <c r="N26" s="1"/>
      <c r="O26" s="1"/>
      <c r="P26" s="1"/>
    </row>
    <row r="27" customFormat="false" ht="15" hidden="false" customHeight="false" outlineLevel="0" collapsed="false">
      <c r="E27" s="71"/>
      <c r="F27" s="71"/>
      <c r="G27" s="72"/>
      <c r="H27" s="72"/>
      <c r="J27" s="1"/>
      <c r="K27" s="1"/>
      <c r="L27" s="1"/>
      <c r="M27" s="71"/>
      <c r="N27" s="1"/>
      <c r="O27" s="1"/>
      <c r="P27" s="1"/>
    </row>
    <row r="28" customFormat="false" ht="15" hidden="false" customHeight="false" outlineLevel="0" collapsed="false">
      <c r="E28" s="71"/>
      <c r="F28" s="71"/>
      <c r="G28" s="72"/>
      <c r="H28" s="72"/>
      <c r="J28" s="1"/>
      <c r="K28" s="1"/>
      <c r="L28" s="1"/>
      <c r="M28" s="71"/>
      <c r="N28" s="1"/>
      <c r="O28" s="1"/>
      <c r="P28" s="1"/>
    </row>
    <row r="29" customFormat="false" ht="15" hidden="false" customHeight="false" outlineLevel="0" collapsed="false">
      <c r="E29" s="71"/>
      <c r="F29" s="71"/>
      <c r="G29" s="72"/>
      <c r="H29" s="72"/>
      <c r="J29" s="1"/>
      <c r="K29" s="1"/>
      <c r="L29" s="1"/>
      <c r="M29" s="71"/>
      <c r="N29" s="1"/>
      <c r="O29" s="1"/>
      <c r="P29" s="1"/>
    </row>
    <row r="30" customFormat="false" ht="15" hidden="false" customHeight="false" outlineLevel="0" collapsed="false">
      <c r="E30" s="71"/>
      <c r="F30" s="71"/>
      <c r="G30" s="72"/>
      <c r="H30" s="72"/>
      <c r="J30" s="1"/>
      <c r="K30" s="1"/>
      <c r="L30" s="1"/>
      <c r="M30" s="71"/>
      <c r="N30" s="1"/>
      <c r="O30" s="1"/>
      <c r="P30" s="1"/>
    </row>
    <row r="31" customFormat="false" ht="15" hidden="false" customHeight="false" outlineLevel="0" collapsed="false">
      <c r="E31" s="71"/>
      <c r="F31" s="71"/>
      <c r="G31" s="72"/>
      <c r="H31" s="72"/>
      <c r="J31" s="1"/>
      <c r="K31" s="1"/>
      <c r="L31" s="1"/>
      <c r="M31" s="71"/>
      <c r="N31" s="1"/>
      <c r="O31" s="1"/>
      <c r="P31" s="1"/>
    </row>
    <row r="32" customFormat="false" ht="15" hidden="false" customHeight="false" outlineLevel="0" collapsed="false">
      <c r="E32" s="71"/>
      <c r="F32" s="71"/>
      <c r="G32" s="72"/>
      <c r="H32" s="72"/>
      <c r="J32" s="1"/>
      <c r="K32" s="1"/>
      <c r="L32" s="1"/>
      <c r="M32" s="71"/>
      <c r="N32" s="1"/>
      <c r="O32" s="1"/>
      <c r="P32" s="1"/>
    </row>
    <row r="33" customFormat="false" ht="15" hidden="false" customHeight="false" outlineLevel="0" collapsed="false">
      <c r="E33" s="71"/>
      <c r="F33" s="71"/>
      <c r="G33" s="72"/>
      <c r="H33" s="72"/>
      <c r="J33" s="1"/>
      <c r="K33" s="1"/>
      <c r="L33" s="1"/>
      <c r="M33" s="71"/>
      <c r="N33" s="1"/>
      <c r="O33" s="1"/>
      <c r="P33" s="1"/>
    </row>
    <row r="34" customFormat="false" ht="15" hidden="false" customHeight="false" outlineLevel="0" collapsed="false">
      <c r="E34" s="71"/>
      <c r="F34" s="71"/>
      <c r="G34" s="72"/>
      <c r="H34" s="72"/>
      <c r="J34" s="1"/>
      <c r="K34" s="1"/>
      <c r="L34" s="1"/>
      <c r="M34" s="71"/>
      <c r="N34" s="1"/>
      <c r="O34" s="1"/>
      <c r="P34" s="1"/>
    </row>
    <row r="35" customFormat="false" ht="15" hidden="false" customHeight="false" outlineLevel="0" collapsed="false">
      <c r="E35" s="71"/>
      <c r="F35" s="71"/>
      <c r="G35" s="72"/>
      <c r="H35" s="72"/>
      <c r="J35" s="1"/>
      <c r="K35" s="1"/>
      <c r="L35" s="1"/>
      <c r="M35" s="71"/>
      <c r="N35" s="1"/>
      <c r="O35" s="1"/>
      <c r="P35" s="1"/>
    </row>
    <row r="36" customFormat="false" ht="15" hidden="false" customHeight="false" outlineLevel="0" collapsed="false">
      <c r="E36" s="71"/>
      <c r="F36" s="71"/>
      <c r="G36" s="72"/>
      <c r="H36" s="72"/>
      <c r="J36" s="1"/>
      <c r="K36" s="1"/>
      <c r="L36" s="1"/>
      <c r="M36" s="71"/>
      <c r="N36" s="1"/>
      <c r="O36" s="1"/>
      <c r="P36" s="1"/>
    </row>
    <row r="37" customFormat="false" ht="15" hidden="false" customHeight="false" outlineLevel="0" collapsed="false">
      <c r="E37" s="71"/>
      <c r="F37" s="71"/>
      <c r="G37" s="72"/>
      <c r="H37" s="72"/>
      <c r="J37" s="1"/>
      <c r="K37" s="1"/>
      <c r="L37" s="1"/>
      <c r="M37" s="71"/>
      <c r="N37" s="1"/>
      <c r="O37" s="1"/>
      <c r="P37" s="1"/>
    </row>
    <row r="38" customFormat="false" ht="15" hidden="false" customHeight="false" outlineLevel="0" collapsed="false">
      <c r="E38" s="71"/>
      <c r="F38" s="71"/>
      <c r="G38" s="72"/>
      <c r="H38" s="72"/>
      <c r="J38" s="1"/>
      <c r="K38" s="1"/>
      <c r="L38" s="1"/>
      <c r="M38" s="71"/>
      <c r="N38" s="1"/>
      <c r="O38" s="1"/>
      <c r="P38" s="1"/>
    </row>
    <row r="39" customFormat="false" ht="15" hidden="false" customHeight="false" outlineLevel="0" collapsed="false">
      <c r="E39" s="71"/>
      <c r="F39" s="71"/>
      <c r="G39" s="72"/>
      <c r="H39" s="72"/>
      <c r="J39" s="1"/>
      <c r="K39" s="1"/>
      <c r="L39" s="1"/>
      <c r="M39" s="71"/>
      <c r="N39" s="1"/>
      <c r="O39" s="1"/>
      <c r="P39" s="1"/>
    </row>
    <row r="40" customFormat="false" ht="15" hidden="false" customHeight="false" outlineLevel="0" collapsed="false">
      <c r="E40" s="71"/>
      <c r="F40" s="71"/>
      <c r="G40" s="72"/>
      <c r="H40" s="72"/>
      <c r="J40" s="1"/>
      <c r="K40" s="1"/>
      <c r="L40" s="1"/>
      <c r="M40" s="71"/>
      <c r="N40" s="1"/>
      <c r="O40" s="1"/>
      <c r="P40" s="1"/>
    </row>
    <row r="41" customFormat="false" ht="15" hidden="false" customHeight="false" outlineLevel="0" collapsed="false">
      <c r="E41" s="71"/>
      <c r="F41" s="71"/>
      <c r="G41" s="72"/>
      <c r="H41" s="72"/>
      <c r="J41" s="1"/>
      <c r="K41" s="1"/>
      <c r="L41" s="1"/>
      <c r="M41" s="71"/>
      <c r="N41" s="1"/>
      <c r="O41" s="1"/>
      <c r="P41" s="1"/>
    </row>
    <row r="42" customFormat="false" ht="15" hidden="false" customHeight="false" outlineLevel="0" collapsed="false">
      <c r="E42" s="71"/>
      <c r="F42" s="71"/>
      <c r="G42" s="72"/>
      <c r="H42" s="72"/>
      <c r="J42" s="1"/>
      <c r="K42" s="1"/>
      <c r="L42" s="1"/>
      <c r="M42" s="71"/>
      <c r="N42" s="1"/>
      <c r="O42" s="1"/>
      <c r="P42" s="1"/>
    </row>
    <row r="43" customFormat="false" ht="15" hidden="false" customHeight="false" outlineLevel="0" collapsed="false">
      <c r="E43" s="71"/>
      <c r="F43" s="71"/>
      <c r="G43" s="72"/>
      <c r="H43" s="72"/>
      <c r="J43" s="1"/>
      <c r="K43" s="1"/>
      <c r="L43" s="1"/>
      <c r="M43" s="71"/>
      <c r="N43" s="1"/>
      <c r="O43" s="1"/>
      <c r="P43" s="1"/>
    </row>
    <row r="44" customFormat="false" ht="15" hidden="false" customHeight="false" outlineLevel="0" collapsed="false">
      <c r="E44" s="71"/>
      <c r="F44" s="71"/>
      <c r="G44" s="72"/>
      <c r="H44" s="72"/>
      <c r="J44" s="1"/>
      <c r="K44" s="1"/>
      <c r="L44" s="1"/>
      <c r="M44" s="71"/>
      <c r="N44" s="1"/>
      <c r="O44" s="1"/>
      <c r="P44" s="1"/>
    </row>
    <row r="45" customFormat="false" ht="15" hidden="false" customHeight="false" outlineLevel="0" collapsed="false">
      <c r="E45" s="71"/>
      <c r="F45" s="71"/>
      <c r="G45" s="72"/>
      <c r="H45" s="72"/>
      <c r="J45" s="1"/>
      <c r="K45" s="1"/>
      <c r="L45" s="1"/>
      <c r="M45" s="71"/>
      <c r="N45" s="1"/>
      <c r="O45" s="1"/>
      <c r="P45" s="1"/>
    </row>
    <row r="46" customFormat="false" ht="15" hidden="false" customHeight="false" outlineLevel="0" collapsed="false">
      <c r="E46" s="71"/>
      <c r="F46" s="71"/>
      <c r="G46" s="72"/>
      <c r="H46" s="72"/>
      <c r="J46" s="1"/>
      <c r="K46" s="1"/>
      <c r="L46" s="1"/>
      <c r="M46" s="71"/>
      <c r="N46" s="1"/>
      <c r="O46" s="1"/>
      <c r="P46" s="1"/>
    </row>
    <row r="47" customFormat="false" ht="15" hidden="false" customHeight="false" outlineLevel="0" collapsed="false">
      <c r="E47" s="71"/>
      <c r="F47" s="71"/>
      <c r="G47" s="72"/>
      <c r="H47" s="72"/>
      <c r="J47" s="1"/>
      <c r="K47" s="1"/>
      <c r="L47" s="1"/>
      <c r="M47" s="71"/>
      <c r="N47" s="1"/>
      <c r="O47" s="1"/>
      <c r="P47" s="1"/>
    </row>
    <row r="48" customFormat="false" ht="15" hidden="false" customHeight="false" outlineLevel="0" collapsed="false">
      <c r="E48" s="71"/>
      <c r="F48" s="71"/>
      <c r="G48" s="72"/>
      <c r="H48" s="72"/>
      <c r="J48" s="1"/>
      <c r="K48" s="1"/>
      <c r="L48" s="1"/>
      <c r="M48" s="71"/>
      <c r="N48" s="1"/>
      <c r="O48" s="1"/>
      <c r="P48" s="1"/>
    </row>
    <row r="49" customFormat="false" ht="15" hidden="false" customHeight="false" outlineLevel="0" collapsed="false">
      <c r="E49" s="71"/>
      <c r="F49" s="71"/>
      <c r="G49" s="72"/>
      <c r="H49" s="72"/>
      <c r="J49" s="1"/>
      <c r="K49" s="1"/>
      <c r="L49" s="1"/>
      <c r="M49" s="71"/>
      <c r="N49" s="1"/>
      <c r="O49" s="1"/>
      <c r="P49" s="1"/>
    </row>
    <row r="50" customFormat="false" ht="15" hidden="false" customHeight="false" outlineLevel="0" collapsed="false">
      <c r="E50" s="71"/>
      <c r="F50" s="71"/>
      <c r="G50" s="72"/>
      <c r="H50" s="72"/>
      <c r="J50" s="1"/>
      <c r="K50" s="1"/>
      <c r="L50" s="1"/>
      <c r="M50" s="71"/>
      <c r="N50" s="1"/>
      <c r="O50" s="1"/>
      <c r="P50" s="1"/>
    </row>
    <row r="51" customFormat="false" ht="15" hidden="false" customHeight="false" outlineLevel="0" collapsed="false">
      <c r="E51" s="71"/>
      <c r="F51" s="71"/>
      <c r="G51" s="72"/>
      <c r="H51" s="72"/>
      <c r="J51" s="1"/>
      <c r="K51" s="1"/>
      <c r="L51" s="1"/>
      <c r="M51" s="71"/>
      <c r="N51" s="1"/>
      <c r="O51" s="1"/>
      <c r="P51" s="1"/>
    </row>
    <row r="52" customFormat="false" ht="15" hidden="false" customHeight="false" outlineLevel="0" collapsed="false">
      <c r="E52" s="71"/>
      <c r="F52" s="71"/>
      <c r="G52" s="72"/>
      <c r="H52" s="72"/>
      <c r="J52" s="1"/>
      <c r="K52" s="1"/>
      <c r="L52" s="1"/>
      <c r="M52" s="71"/>
      <c r="N52" s="1"/>
      <c r="O52" s="1"/>
      <c r="P52" s="1"/>
    </row>
    <row r="53" customFormat="false" ht="15" hidden="false" customHeight="false" outlineLevel="0" collapsed="false">
      <c r="E53" s="71"/>
      <c r="F53" s="71"/>
      <c r="G53" s="72"/>
      <c r="H53" s="72"/>
      <c r="J53" s="1"/>
      <c r="K53" s="1"/>
      <c r="L53" s="1"/>
      <c r="M53" s="71"/>
      <c r="N53" s="1"/>
      <c r="O53" s="1"/>
      <c r="P53" s="1"/>
    </row>
    <row r="54" customFormat="false" ht="15.75" hidden="false" customHeight="false" outlineLevel="0" collapsed="false">
      <c r="A54" s="74"/>
      <c r="B54" s="74"/>
      <c r="C54" s="74"/>
      <c r="D54" s="74"/>
      <c r="E54" s="75"/>
      <c r="F54" s="75"/>
      <c r="G54" s="76"/>
      <c r="H54" s="76"/>
      <c r="I54" s="77"/>
      <c r="J54" s="74"/>
      <c r="K54" s="74"/>
      <c r="L54" s="74"/>
      <c r="M54" s="75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  <c r="IW54" s="74"/>
    </row>
    <row r="55" customFormat="false" ht="15.75" hidden="false" customHeight="false" outlineLevel="0" collapsed="false">
      <c r="A55" s="74"/>
      <c r="B55" s="74"/>
      <c r="C55" s="74"/>
      <c r="D55" s="74"/>
      <c r="E55" s="75"/>
      <c r="F55" s="75"/>
      <c r="G55" s="76"/>
      <c r="H55" s="76"/>
      <c r="I55" s="77"/>
      <c r="J55" s="74"/>
      <c r="K55" s="74"/>
      <c r="L55" s="74"/>
      <c r="M55" s="75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4"/>
      <c r="FK55" s="7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  <c r="IW55" s="74"/>
    </row>
    <row r="56" customFormat="false" ht="15.75" hidden="false" customHeight="false" outlineLevel="0" collapsed="false">
      <c r="A56" s="74"/>
      <c r="B56" s="74"/>
      <c r="C56" s="74"/>
      <c r="D56" s="74"/>
      <c r="E56" s="75"/>
      <c r="F56" s="75"/>
      <c r="G56" s="76"/>
      <c r="H56" s="76"/>
      <c r="I56" s="77"/>
      <c r="J56" s="74"/>
      <c r="K56" s="74"/>
      <c r="L56" s="74"/>
      <c r="M56" s="75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4"/>
      <c r="FK56" s="7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  <c r="IW56" s="74"/>
    </row>
    <row r="57" customFormat="false" ht="15.75" hidden="false" customHeight="false" outlineLevel="0" collapsed="false">
      <c r="A57" s="74"/>
      <c r="B57" s="74"/>
      <c r="C57" s="74"/>
      <c r="D57" s="74"/>
      <c r="E57" s="75"/>
      <c r="F57" s="75"/>
      <c r="G57" s="76"/>
      <c r="H57" s="76"/>
      <c r="I57" s="77"/>
      <c r="J57" s="74"/>
      <c r="K57" s="74"/>
      <c r="L57" s="74"/>
      <c r="M57" s="75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  <c r="EO57" s="74"/>
      <c r="EP57" s="74"/>
      <c r="EQ57" s="74"/>
      <c r="ER57" s="74"/>
      <c r="ES57" s="74"/>
      <c r="ET57" s="74"/>
      <c r="EU57" s="74"/>
      <c r="EV57" s="74"/>
      <c r="EW57" s="74"/>
      <c r="EX57" s="74"/>
      <c r="EY57" s="74"/>
      <c r="EZ57" s="74"/>
      <c r="FA57" s="74"/>
      <c r="FB57" s="74"/>
      <c r="FC57" s="74"/>
      <c r="FD57" s="74"/>
      <c r="FE57" s="74"/>
      <c r="FF57" s="74"/>
      <c r="FG57" s="74"/>
      <c r="FH57" s="74"/>
      <c r="FI57" s="74"/>
      <c r="FJ57" s="74"/>
      <c r="FK57" s="74"/>
      <c r="FL57" s="74"/>
      <c r="FM57" s="74"/>
      <c r="FN57" s="74"/>
      <c r="FO57" s="74"/>
      <c r="FP57" s="74"/>
      <c r="FQ57" s="74"/>
      <c r="FR57" s="74"/>
      <c r="FS57" s="74"/>
      <c r="FT57" s="74"/>
      <c r="FU57" s="74"/>
      <c r="FV57" s="74"/>
      <c r="FW57" s="74"/>
      <c r="FX57" s="74"/>
      <c r="FY57" s="74"/>
      <c r="FZ57" s="74"/>
      <c r="GA57" s="74"/>
      <c r="GB57" s="74"/>
      <c r="GC57" s="74"/>
      <c r="GD57" s="74"/>
      <c r="GE57" s="74"/>
      <c r="GF57" s="74"/>
      <c r="GG57" s="74"/>
      <c r="GH57" s="74"/>
      <c r="GI57" s="74"/>
      <c r="GJ57" s="74"/>
      <c r="GK57" s="74"/>
      <c r="GL57" s="74"/>
      <c r="GM57" s="74"/>
      <c r="GN57" s="74"/>
      <c r="GO57" s="74"/>
      <c r="GP57" s="74"/>
      <c r="GQ57" s="74"/>
      <c r="GR57" s="74"/>
      <c r="GS57" s="74"/>
      <c r="GT57" s="74"/>
      <c r="GU57" s="74"/>
      <c r="GV57" s="74"/>
      <c r="GW57" s="74"/>
      <c r="GX57" s="74"/>
      <c r="GY57" s="74"/>
      <c r="GZ57" s="74"/>
      <c r="HA57" s="74"/>
      <c r="HB57" s="74"/>
      <c r="HC57" s="74"/>
      <c r="HD57" s="74"/>
      <c r="HE57" s="74"/>
      <c r="HF57" s="74"/>
      <c r="HG57" s="74"/>
      <c r="HH57" s="74"/>
      <c r="HI57" s="74"/>
      <c r="HJ57" s="74"/>
      <c r="HK57" s="74"/>
      <c r="HL57" s="74"/>
      <c r="HM57" s="74"/>
      <c r="HN57" s="74"/>
      <c r="HO57" s="74"/>
      <c r="HP57" s="74"/>
      <c r="HQ57" s="74"/>
      <c r="HR57" s="74"/>
      <c r="HS57" s="74"/>
      <c r="HT57" s="74"/>
      <c r="HU57" s="74"/>
      <c r="HV57" s="74"/>
      <c r="HW57" s="74"/>
      <c r="HX57" s="74"/>
      <c r="HY57" s="74"/>
      <c r="HZ57" s="74"/>
      <c r="IA57" s="74"/>
      <c r="IB57" s="74"/>
      <c r="IC57" s="74"/>
      <c r="ID57" s="74"/>
      <c r="IE57" s="74"/>
      <c r="IF57" s="74"/>
      <c r="IG57" s="74"/>
      <c r="IH57" s="74"/>
      <c r="II57" s="74"/>
      <c r="IJ57" s="74"/>
      <c r="IK57" s="74"/>
      <c r="IL57" s="74"/>
      <c r="IM57" s="74"/>
      <c r="IN57" s="74"/>
      <c r="IO57" s="74"/>
      <c r="IP57" s="74"/>
      <c r="IQ57" s="74"/>
      <c r="IR57" s="74"/>
      <c r="IS57" s="74"/>
      <c r="IT57" s="74"/>
      <c r="IU57" s="74"/>
      <c r="IV57" s="74"/>
      <c r="IW57" s="74"/>
    </row>
    <row r="58" customFormat="false" ht="15" hidden="false" customHeight="false" outlineLevel="0" collapsed="false">
      <c r="E58" s="71"/>
      <c r="F58" s="71"/>
      <c r="G58" s="72"/>
      <c r="H58" s="72"/>
      <c r="J58" s="1"/>
      <c r="K58" s="1"/>
      <c r="L58" s="1"/>
      <c r="M58" s="71"/>
      <c r="N58" s="1"/>
      <c r="O58" s="1"/>
      <c r="P58" s="1"/>
    </row>
    <row r="59" customFormat="false" ht="15.75" hidden="false" customHeight="false" outlineLevel="0" collapsed="false">
      <c r="A59" s="74"/>
      <c r="B59" s="74"/>
      <c r="C59" s="74"/>
      <c r="D59" s="74"/>
      <c r="E59" s="75"/>
      <c r="F59" s="75"/>
      <c r="G59" s="76"/>
      <c r="H59" s="76"/>
      <c r="I59" s="77"/>
      <c r="J59" s="74"/>
      <c r="K59" s="74"/>
      <c r="L59" s="74"/>
      <c r="M59" s="75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  <c r="EO59" s="74"/>
      <c r="EP59" s="74"/>
      <c r="EQ59" s="74"/>
      <c r="ER59" s="74"/>
      <c r="ES59" s="74"/>
      <c r="ET59" s="74"/>
      <c r="EU59" s="74"/>
      <c r="EV59" s="74"/>
      <c r="EW59" s="74"/>
      <c r="EX59" s="74"/>
      <c r="EY59" s="74"/>
      <c r="EZ59" s="74"/>
      <c r="FA59" s="74"/>
      <c r="FB59" s="74"/>
      <c r="FC59" s="74"/>
      <c r="FD59" s="74"/>
      <c r="FE59" s="74"/>
      <c r="FF59" s="74"/>
      <c r="FG59" s="74"/>
      <c r="FH59" s="74"/>
      <c r="FI59" s="74"/>
      <c r="FJ59" s="74"/>
      <c r="FK59" s="74"/>
      <c r="FL59" s="74"/>
      <c r="FM59" s="74"/>
      <c r="FN59" s="74"/>
      <c r="FO59" s="74"/>
      <c r="FP59" s="74"/>
      <c r="FQ59" s="74"/>
      <c r="FR59" s="74"/>
      <c r="FS59" s="74"/>
      <c r="FT59" s="74"/>
      <c r="FU59" s="74"/>
      <c r="FV59" s="74"/>
      <c r="FW59" s="74"/>
      <c r="FX59" s="74"/>
      <c r="FY59" s="74"/>
      <c r="FZ59" s="74"/>
      <c r="GA59" s="74"/>
      <c r="GB59" s="74"/>
      <c r="GC59" s="74"/>
      <c r="GD59" s="74"/>
      <c r="GE59" s="74"/>
      <c r="GF59" s="74"/>
      <c r="GG59" s="74"/>
      <c r="GH59" s="74"/>
      <c r="GI59" s="74"/>
      <c r="GJ59" s="74"/>
      <c r="GK59" s="74"/>
      <c r="GL59" s="74"/>
      <c r="GM59" s="74"/>
      <c r="GN59" s="74"/>
      <c r="GO59" s="74"/>
      <c r="GP59" s="74"/>
      <c r="GQ59" s="74"/>
      <c r="GR59" s="74"/>
      <c r="GS59" s="74"/>
      <c r="GT59" s="74"/>
      <c r="GU59" s="74"/>
      <c r="GV59" s="74"/>
      <c r="GW59" s="74"/>
      <c r="GX59" s="74"/>
      <c r="GY59" s="74"/>
      <c r="GZ59" s="74"/>
      <c r="HA59" s="74"/>
      <c r="HB59" s="74"/>
      <c r="HC59" s="74"/>
      <c r="HD59" s="74"/>
      <c r="HE59" s="74"/>
      <c r="HF59" s="74"/>
      <c r="HG59" s="74"/>
      <c r="HH59" s="74"/>
      <c r="HI59" s="74"/>
      <c r="HJ59" s="74"/>
      <c r="HK59" s="74"/>
      <c r="HL59" s="74"/>
      <c r="HM59" s="74"/>
      <c r="HN59" s="74"/>
      <c r="HO59" s="74"/>
      <c r="HP59" s="74"/>
      <c r="HQ59" s="74"/>
      <c r="HR59" s="74"/>
      <c r="HS59" s="74"/>
      <c r="HT59" s="74"/>
      <c r="HU59" s="74"/>
      <c r="HV59" s="74"/>
      <c r="HW59" s="74"/>
      <c r="HX59" s="74"/>
      <c r="HY59" s="74"/>
      <c r="HZ59" s="74"/>
      <c r="IA59" s="74"/>
      <c r="IB59" s="74"/>
      <c r="IC59" s="74"/>
      <c r="ID59" s="74"/>
      <c r="IE59" s="74"/>
      <c r="IF59" s="74"/>
      <c r="IG59" s="74"/>
      <c r="IH59" s="74"/>
      <c r="II59" s="74"/>
      <c r="IJ59" s="74"/>
      <c r="IK59" s="74"/>
      <c r="IL59" s="74"/>
      <c r="IM59" s="74"/>
      <c r="IN59" s="74"/>
      <c r="IO59" s="74"/>
      <c r="IP59" s="74"/>
      <c r="IQ59" s="74"/>
      <c r="IR59" s="74"/>
      <c r="IS59" s="74"/>
      <c r="IT59" s="74"/>
      <c r="IU59" s="74"/>
      <c r="IV59" s="74"/>
      <c r="IW59" s="74"/>
    </row>
    <row r="60" customFormat="false" ht="15.75" hidden="false" customHeight="false" outlineLevel="0" collapsed="false">
      <c r="A60" s="74"/>
      <c r="B60" s="74"/>
      <c r="C60" s="74"/>
      <c r="D60" s="74"/>
      <c r="E60" s="75"/>
      <c r="F60" s="75"/>
      <c r="G60" s="76"/>
      <c r="H60" s="76"/>
      <c r="I60" s="77"/>
      <c r="J60" s="74"/>
      <c r="K60" s="74"/>
      <c r="L60" s="74"/>
      <c r="M60" s="75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/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4"/>
      <c r="FK60" s="74"/>
      <c r="FL60" s="74"/>
      <c r="FM60" s="74"/>
      <c r="FN60" s="74"/>
      <c r="FO60" s="74"/>
      <c r="FP60" s="74"/>
      <c r="FQ60" s="74"/>
      <c r="FR60" s="74"/>
      <c r="FS60" s="74"/>
      <c r="FT60" s="74"/>
      <c r="FU60" s="74"/>
      <c r="FV60" s="74"/>
      <c r="FW60" s="74"/>
      <c r="FX60" s="74"/>
      <c r="FY60" s="74"/>
      <c r="FZ60" s="74"/>
      <c r="GA60" s="74"/>
      <c r="GB60" s="74"/>
      <c r="GC60" s="74"/>
      <c r="GD60" s="74"/>
      <c r="GE60" s="74"/>
      <c r="GF60" s="74"/>
      <c r="GG60" s="74"/>
      <c r="GH60" s="74"/>
      <c r="GI60" s="74"/>
      <c r="GJ60" s="74"/>
      <c r="GK60" s="74"/>
      <c r="GL60" s="74"/>
      <c r="GM60" s="74"/>
      <c r="GN60" s="74"/>
      <c r="GO60" s="74"/>
      <c r="GP60" s="74"/>
      <c r="GQ60" s="74"/>
      <c r="GR60" s="74"/>
      <c r="GS60" s="74"/>
      <c r="GT60" s="74"/>
      <c r="GU60" s="74"/>
      <c r="GV60" s="74"/>
      <c r="GW60" s="74"/>
      <c r="GX60" s="74"/>
      <c r="GY60" s="74"/>
      <c r="GZ60" s="74"/>
      <c r="HA60" s="74"/>
      <c r="HB60" s="74"/>
      <c r="HC60" s="74"/>
      <c r="HD60" s="74"/>
      <c r="HE60" s="74"/>
      <c r="HF60" s="74"/>
      <c r="HG60" s="74"/>
      <c r="HH60" s="74"/>
      <c r="HI60" s="74"/>
      <c r="HJ60" s="74"/>
      <c r="HK60" s="74"/>
      <c r="HL60" s="74"/>
      <c r="HM60" s="74"/>
      <c r="HN60" s="74"/>
      <c r="HO60" s="74"/>
      <c r="HP60" s="74"/>
      <c r="HQ60" s="74"/>
      <c r="HR60" s="74"/>
      <c r="HS60" s="74"/>
      <c r="HT60" s="74"/>
      <c r="HU60" s="74"/>
      <c r="HV60" s="74"/>
      <c r="HW60" s="74"/>
      <c r="HX60" s="74"/>
      <c r="HY60" s="74"/>
      <c r="HZ60" s="74"/>
      <c r="IA60" s="74"/>
      <c r="IB60" s="74"/>
      <c r="IC60" s="74"/>
      <c r="ID60" s="74"/>
      <c r="IE60" s="74"/>
      <c r="IF60" s="74"/>
      <c r="IG60" s="74"/>
      <c r="IH60" s="74"/>
      <c r="II60" s="74"/>
      <c r="IJ60" s="74"/>
      <c r="IK60" s="74"/>
      <c r="IL60" s="74"/>
      <c r="IM60" s="74"/>
      <c r="IN60" s="74"/>
      <c r="IO60" s="74"/>
      <c r="IP60" s="74"/>
      <c r="IQ60" s="74"/>
      <c r="IR60" s="74"/>
      <c r="IS60" s="74"/>
      <c r="IT60" s="74"/>
      <c r="IU60" s="74"/>
      <c r="IV60" s="74"/>
      <c r="IW60" s="74"/>
    </row>
    <row r="61" customFormat="false" ht="15.75" hidden="false" customHeight="false" outlineLevel="0" collapsed="false">
      <c r="A61" s="74"/>
      <c r="B61" s="74"/>
      <c r="C61" s="74"/>
      <c r="D61" s="74"/>
      <c r="E61" s="75"/>
      <c r="F61" s="75"/>
      <c r="G61" s="76"/>
      <c r="H61" s="76"/>
      <c r="I61" s="77"/>
      <c r="J61" s="74"/>
      <c r="K61" s="74"/>
      <c r="L61" s="74"/>
      <c r="M61" s="75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4"/>
      <c r="FK61" s="74"/>
      <c r="FL61" s="74"/>
      <c r="FM61" s="74"/>
      <c r="FN61" s="74"/>
      <c r="FO61" s="74"/>
      <c r="FP61" s="74"/>
      <c r="FQ61" s="74"/>
      <c r="FR61" s="74"/>
      <c r="FS61" s="74"/>
      <c r="FT61" s="74"/>
      <c r="FU61" s="74"/>
      <c r="FV61" s="74"/>
      <c r="FW61" s="74"/>
      <c r="FX61" s="74"/>
      <c r="FY61" s="74"/>
      <c r="FZ61" s="74"/>
      <c r="GA61" s="74"/>
      <c r="GB61" s="74"/>
      <c r="GC61" s="74"/>
      <c r="GD61" s="74"/>
      <c r="GE61" s="74"/>
      <c r="GF61" s="74"/>
      <c r="GG61" s="74"/>
      <c r="GH61" s="74"/>
      <c r="GI61" s="74"/>
      <c r="GJ61" s="74"/>
      <c r="GK61" s="74"/>
      <c r="GL61" s="74"/>
      <c r="GM61" s="74"/>
      <c r="GN61" s="74"/>
      <c r="GO61" s="74"/>
      <c r="GP61" s="74"/>
      <c r="GQ61" s="74"/>
      <c r="GR61" s="74"/>
      <c r="GS61" s="74"/>
      <c r="GT61" s="74"/>
      <c r="GU61" s="74"/>
      <c r="GV61" s="74"/>
      <c r="GW61" s="74"/>
      <c r="GX61" s="74"/>
      <c r="GY61" s="74"/>
      <c r="GZ61" s="74"/>
      <c r="HA61" s="74"/>
      <c r="HB61" s="74"/>
      <c r="HC61" s="74"/>
      <c r="HD61" s="74"/>
      <c r="HE61" s="74"/>
      <c r="HF61" s="74"/>
      <c r="HG61" s="74"/>
      <c r="HH61" s="74"/>
      <c r="HI61" s="74"/>
      <c r="HJ61" s="74"/>
      <c r="HK61" s="74"/>
      <c r="HL61" s="74"/>
      <c r="HM61" s="74"/>
      <c r="HN61" s="74"/>
      <c r="HO61" s="74"/>
      <c r="HP61" s="74"/>
      <c r="HQ61" s="74"/>
      <c r="HR61" s="74"/>
      <c r="HS61" s="74"/>
      <c r="HT61" s="74"/>
      <c r="HU61" s="74"/>
      <c r="HV61" s="74"/>
      <c r="HW61" s="74"/>
      <c r="HX61" s="74"/>
      <c r="HY61" s="74"/>
      <c r="HZ61" s="74"/>
      <c r="IA61" s="74"/>
      <c r="IB61" s="74"/>
      <c r="IC61" s="74"/>
      <c r="ID61" s="74"/>
      <c r="IE61" s="74"/>
      <c r="IF61" s="74"/>
      <c r="IG61" s="74"/>
      <c r="IH61" s="74"/>
      <c r="II61" s="74"/>
      <c r="IJ61" s="74"/>
      <c r="IK61" s="74"/>
      <c r="IL61" s="74"/>
      <c r="IM61" s="74"/>
      <c r="IN61" s="74"/>
      <c r="IO61" s="74"/>
      <c r="IP61" s="74"/>
      <c r="IQ61" s="74"/>
      <c r="IR61" s="74"/>
      <c r="IS61" s="74"/>
      <c r="IT61" s="74"/>
      <c r="IU61" s="74"/>
      <c r="IV61" s="74"/>
      <c r="IW61" s="74"/>
    </row>
    <row r="62" customFormat="false" ht="15" hidden="false" customHeight="false" outlineLevel="0" collapsed="false">
      <c r="E62" s="71"/>
      <c r="F62" s="71"/>
      <c r="G62" s="72"/>
      <c r="H62" s="72"/>
      <c r="J62" s="1"/>
      <c r="K62" s="1"/>
      <c r="L62" s="1"/>
      <c r="M62" s="71"/>
      <c r="N62" s="1"/>
      <c r="O62" s="1"/>
      <c r="P62" s="1"/>
    </row>
    <row r="63" customFormat="false" ht="15" hidden="false" customHeight="false" outlineLevel="0" collapsed="false">
      <c r="E63" s="71"/>
      <c r="F63" s="71"/>
      <c r="G63" s="72"/>
      <c r="H63" s="72"/>
      <c r="J63" s="1"/>
      <c r="K63" s="1"/>
      <c r="L63" s="1"/>
      <c r="M63" s="71"/>
      <c r="N63" s="1"/>
      <c r="O63" s="1"/>
      <c r="P63" s="1"/>
    </row>
    <row r="64" customFormat="false" ht="15" hidden="false" customHeight="false" outlineLevel="0" collapsed="false">
      <c r="N64" s="78"/>
    </row>
    <row r="65" customFormat="false" ht="15" hidden="false" customHeight="false" outlineLevel="0" collapsed="false">
      <c r="N65" s="78"/>
    </row>
    <row r="66" customFormat="false" ht="15" hidden="false" customHeight="false" outlineLevel="0" collapsed="false">
      <c r="N66" s="78"/>
    </row>
    <row r="67" customFormat="false" ht="15" hidden="false" customHeight="false" outlineLevel="0" collapsed="false">
      <c r="N67" s="78"/>
    </row>
  </sheetData>
  <mergeCells count="2">
    <mergeCell ref="A1:Q1"/>
    <mergeCell ref="A2:Q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H10" activeCellId="0" sqref="H1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.7"/>
    <col collapsed="false" customWidth="false" hidden="false" outlineLevel="0" max="2" min="2" style="1" width="9.14"/>
    <col collapsed="false" customWidth="true" hidden="false" outlineLevel="0" max="3" min="3" style="1" width="19.99"/>
    <col collapsed="false" customWidth="true" hidden="false" outlineLevel="0" max="4" min="4" style="1" width="10.28"/>
    <col collapsed="false" customWidth="true" hidden="false" outlineLevel="0" max="5" min="5" style="1" width="7.42"/>
    <col collapsed="false" customWidth="true" hidden="false" outlineLevel="0" max="6" min="6" style="79" width="14.28"/>
    <col collapsed="false" customWidth="true" hidden="false" outlineLevel="0" max="7" min="7" style="1" width="4.85"/>
    <col collapsed="false" customWidth="true" hidden="false" outlineLevel="0" max="8" min="8" style="80" width="20.7"/>
    <col collapsed="false" customWidth="true" hidden="false" outlineLevel="0" max="9" min="9" style="81" width="15.56"/>
    <col collapsed="false" customWidth="false" hidden="false" outlineLevel="0" max="257" min="10" style="1" width="9.14"/>
  </cols>
  <sheetData>
    <row r="1" customFormat="false" ht="15" hidden="false" customHeight="false" outlineLevel="0" collapsed="false">
      <c r="A1" s="82"/>
      <c r="B1" s="82"/>
      <c r="C1" s="82"/>
      <c r="D1" s="82"/>
      <c r="E1" s="82"/>
      <c r="F1" s="83"/>
      <c r="G1" s="82"/>
      <c r="H1" s="84"/>
      <c r="I1" s="85"/>
    </row>
    <row r="2" customFormat="false" ht="15" hidden="false" customHeight="false" outlineLevel="0" collapsed="false">
      <c r="A2" s="86" t="s">
        <v>16</v>
      </c>
      <c r="B2" s="86"/>
      <c r="C2" s="86"/>
      <c r="D2" s="86"/>
      <c r="E2" s="86"/>
      <c r="F2" s="86"/>
      <c r="G2" s="86"/>
      <c r="H2" s="86"/>
      <c r="I2" s="86"/>
    </row>
    <row r="3" customFormat="false" ht="15" hidden="false" customHeight="false" outlineLevel="0" collapsed="false">
      <c r="A3" s="86" t="s">
        <v>17</v>
      </c>
      <c r="B3" s="86"/>
      <c r="C3" s="86"/>
      <c r="D3" s="86"/>
      <c r="E3" s="86"/>
      <c r="F3" s="86"/>
      <c r="G3" s="86"/>
      <c r="H3" s="86"/>
      <c r="I3" s="86"/>
    </row>
    <row r="4" customFormat="false" ht="15" hidden="false" customHeight="false" outlineLevel="0" collapsed="false">
      <c r="A4" s="82"/>
      <c r="B4" s="82"/>
      <c r="C4" s="82"/>
      <c r="D4" s="82"/>
      <c r="E4" s="82"/>
      <c r="F4" s="83"/>
      <c r="G4" s="82"/>
      <c r="H4" s="84"/>
      <c r="I4" s="85"/>
    </row>
    <row r="5" customFormat="false" ht="15" hidden="false" customHeight="false" outlineLevel="0" collapsed="false">
      <c r="A5" s="53"/>
      <c r="B5" s="53"/>
      <c r="C5" s="53"/>
      <c r="D5" s="53"/>
      <c r="E5" s="53"/>
      <c r="F5" s="87"/>
      <c r="G5" s="53"/>
      <c r="H5" s="88"/>
      <c r="I5" s="89"/>
    </row>
    <row r="6" customFormat="false" ht="15" hidden="false" customHeight="false" outlineLevel="0" collapsed="false">
      <c r="A6" s="53"/>
      <c r="B6" s="53"/>
      <c r="C6" s="53"/>
      <c r="D6" s="53"/>
      <c r="E6" s="53"/>
      <c r="F6" s="90"/>
      <c r="G6" s="53"/>
      <c r="H6" s="88"/>
      <c r="I6" s="89"/>
    </row>
    <row r="7" customFormat="false" ht="15" hidden="false" customHeight="false" outlineLevel="0" collapsed="false">
      <c r="A7" s="91"/>
      <c r="B7" s="91"/>
      <c r="C7" s="91"/>
      <c r="D7" s="92" t="n">
        <f aca="false">+'[1]Rent Roll'!E11</f>
        <v>150000</v>
      </c>
      <c r="E7" s="91" t="s">
        <v>18</v>
      </c>
      <c r="F7" s="90" t="s">
        <v>19</v>
      </c>
      <c r="G7" s="53"/>
      <c r="H7" s="93"/>
      <c r="I7" s="94" t="s">
        <v>20</v>
      </c>
    </row>
    <row r="8" customFormat="false" ht="15" hidden="false" customHeight="false" outlineLevel="0" collapsed="false">
      <c r="A8" s="53"/>
      <c r="B8" s="53"/>
      <c r="C8" s="53"/>
      <c r="D8" s="53"/>
      <c r="E8" s="53"/>
      <c r="F8" s="87"/>
      <c r="G8" s="95"/>
      <c r="H8" s="88"/>
      <c r="I8" s="89"/>
    </row>
    <row r="9" customFormat="false" ht="15" hidden="false" customHeight="false" outlineLevel="0" collapsed="false">
      <c r="A9" s="91" t="s">
        <v>21</v>
      </c>
      <c r="B9" s="53"/>
      <c r="C9" s="53"/>
      <c r="D9" s="53"/>
      <c r="E9" s="53"/>
      <c r="F9" s="87"/>
      <c r="G9" s="95"/>
      <c r="H9" s="88"/>
      <c r="I9" s="96" t="n">
        <f aca="false">+H14</f>
        <v>32400000</v>
      </c>
    </row>
    <row r="10" customFormat="false" ht="15" hidden="false" customHeight="false" outlineLevel="0" collapsed="false">
      <c r="A10" s="53"/>
      <c r="B10" s="53" t="s">
        <v>22</v>
      </c>
      <c r="C10" s="53"/>
      <c r="D10" s="53"/>
      <c r="E10" s="53"/>
      <c r="F10" s="87" t="n">
        <v>160</v>
      </c>
      <c r="G10" s="95"/>
      <c r="H10" s="88" t="n">
        <f aca="false">+F10*D7</f>
        <v>24000000</v>
      </c>
      <c r="I10" s="89"/>
    </row>
    <row r="11" customFormat="false" ht="15" hidden="false" customHeight="false" outlineLevel="0" collapsed="false">
      <c r="A11" s="53"/>
      <c r="B11" s="53" t="s">
        <v>23</v>
      </c>
      <c r="C11" s="53"/>
      <c r="D11" s="53"/>
      <c r="E11" s="53"/>
      <c r="F11" s="87" t="n">
        <v>50</v>
      </c>
      <c r="G11" s="95"/>
      <c r="H11" s="88" t="n">
        <f aca="false">+F11*D$7</f>
        <v>7500000</v>
      </c>
      <c r="I11" s="89"/>
    </row>
    <row r="12" customFormat="false" ht="15" hidden="false" customHeight="false" outlineLevel="0" collapsed="false">
      <c r="A12" s="53"/>
      <c r="B12" s="53" t="s">
        <v>24</v>
      </c>
      <c r="C12" s="53"/>
      <c r="D12" s="53"/>
      <c r="E12" s="53"/>
      <c r="F12" s="87" t="n">
        <v>2</v>
      </c>
      <c r="G12" s="95"/>
      <c r="H12" s="88" t="n">
        <f aca="false">+F12*D$7</f>
        <v>300000</v>
      </c>
      <c r="I12" s="89"/>
    </row>
    <row r="13" customFormat="false" ht="15" hidden="false" customHeight="false" outlineLevel="0" collapsed="false">
      <c r="A13" s="53"/>
      <c r="B13" s="53" t="s">
        <v>25</v>
      </c>
      <c r="C13" s="53"/>
      <c r="D13" s="53"/>
      <c r="E13" s="53"/>
      <c r="F13" s="87" t="n">
        <v>4</v>
      </c>
      <c r="G13" s="95"/>
      <c r="H13" s="88" t="n">
        <f aca="false">+F13*D$7</f>
        <v>600000</v>
      </c>
      <c r="I13" s="89"/>
    </row>
    <row r="14" customFormat="false" ht="15" hidden="false" customHeight="false" outlineLevel="0" collapsed="false">
      <c r="A14" s="53"/>
      <c r="B14" s="91" t="s">
        <v>26</v>
      </c>
      <c r="C14" s="91"/>
      <c r="D14" s="91"/>
      <c r="E14" s="53"/>
      <c r="F14" s="97" t="n">
        <f aca="false">H14/D7</f>
        <v>216</v>
      </c>
      <c r="G14" s="98"/>
      <c r="H14" s="99" t="n">
        <f aca="false">SUM(H10:H13)</f>
        <v>32400000</v>
      </c>
      <c r="I14" s="89"/>
    </row>
    <row r="15" customFormat="false" ht="15" hidden="false" customHeight="false" outlineLevel="0" collapsed="false">
      <c r="A15" s="53"/>
      <c r="B15" s="53"/>
      <c r="C15" s="53"/>
      <c r="D15" s="53"/>
      <c r="E15" s="53"/>
      <c r="F15" s="87"/>
      <c r="G15" s="95"/>
      <c r="H15" s="88"/>
      <c r="I15" s="89"/>
    </row>
    <row r="16" customFormat="false" ht="15" hidden="false" customHeight="false" outlineLevel="0" collapsed="false">
      <c r="A16" s="91" t="s">
        <v>27</v>
      </c>
      <c r="B16" s="53"/>
      <c r="C16" s="53"/>
      <c r="D16" s="53"/>
      <c r="E16" s="53"/>
      <c r="F16" s="87"/>
      <c r="G16" s="95"/>
      <c r="H16" s="88"/>
      <c r="I16" s="96" t="n">
        <f aca="false">+H25</f>
        <v>8900000</v>
      </c>
    </row>
    <row r="17" customFormat="false" ht="15" hidden="false" customHeight="false" outlineLevel="0" collapsed="false">
      <c r="A17" s="91"/>
      <c r="B17" s="53" t="s">
        <v>28</v>
      </c>
      <c r="C17" s="53"/>
      <c r="D17" s="53"/>
      <c r="E17" s="53"/>
      <c r="F17" s="87" t="n">
        <v>25</v>
      </c>
      <c r="G17" s="95"/>
      <c r="H17" s="88" t="n">
        <f aca="false">+F17*D$7</f>
        <v>3750000</v>
      </c>
      <c r="I17" s="96"/>
    </row>
    <row r="18" customFormat="false" ht="15" hidden="false" customHeight="false" outlineLevel="0" collapsed="false">
      <c r="A18" s="53"/>
      <c r="B18" s="53" t="s">
        <v>29</v>
      </c>
      <c r="C18" s="53"/>
      <c r="D18" s="53"/>
      <c r="E18" s="53"/>
      <c r="F18" s="87" t="n">
        <v>4</v>
      </c>
      <c r="G18" s="95"/>
      <c r="H18" s="88" t="n">
        <f aca="false">+F18*D$7</f>
        <v>600000</v>
      </c>
      <c r="I18" s="89"/>
    </row>
    <row r="19" customFormat="false" ht="15" hidden="false" customHeight="false" outlineLevel="0" collapsed="false">
      <c r="A19" s="53"/>
      <c r="B19" s="53" t="s">
        <v>30</v>
      </c>
      <c r="C19" s="53"/>
      <c r="D19" s="53"/>
      <c r="E19" s="53"/>
      <c r="F19" s="87" t="n">
        <v>7</v>
      </c>
      <c r="G19" s="95"/>
      <c r="H19" s="88" t="n">
        <f aca="false">+F19*D$7</f>
        <v>1050000</v>
      </c>
      <c r="I19" s="89"/>
    </row>
    <row r="20" customFormat="false" ht="15" hidden="false" customHeight="false" outlineLevel="0" collapsed="false">
      <c r="A20" s="53"/>
      <c r="B20" s="53" t="s">
        <v>31</v>
      </c>
      <c r="C20" s="53"/>
      <c r="D20" s="53"/>
      <c r="E20" s="53"/>
      <c r="F20" s="87" t="n">
        <v>5</v>
      </c>
      <c r="G20" s="95"/>
      <c r="H20" s="88" t="n">
        <f aca="false">+F20*D$7</f>
        <v>750000</v>
      </c>
      <c r="I20" s="89"/>
    </row>
    <row r="21" customFormat="false" ht="15" hidden="false" customHeight="false" outlineLevel="0" collapsed="false">
      <c r="A21" s="53"/>
      <c r="B21" s="53" t="s">
        <v>32</v>
      </c>
      <c r="C21" s="53"/>
      <c r="D21" s="53"/>
      <c r="E21" s="53"/>
      <c r="F21" s="87" t="n">
        <v>2</v>
      </c>
      <c r="G21" s="95"/>
      <c r="H21" s="88" t="n">
        <f aca="false">+F21*D$7</f>
        <v>300000</v>
      </c>
      <c r="I21" s="89"/>
    </row>
    <row r="22" customFormat="false" ht="15" hidden="false" customHeight="false" outlineLevel="0" collapsed="false">
      <c r="A22" s="53"/>
      <c r="B22" s="53" t="s">
        <v>33</v>
      </c>
      <c r="C22" s="53"/>
      <c r="D22" s="53"/>
      <c r="E22" s="53"/>
      <c r="F22" s="87" t="n">
        <v>12</v>
      </c>
      <c r="G22" s="95"/>
      <c r="H22" s="88" t="n">
        <f aca="false">+F22*D$7</f>
        <v>1800000</v>
      </c>
      <c r="I22" s="89"/>
    </row>
    <row r="23" customFormat="false" ht="15" hidden="false" customHeight="false" outlineLevel="0" collapsed="false">
      <c r="A23" s="53"/>
      <c r="B23" s="53" t="s">
        <v>34</v>
      </c>
      <c r="C23" s="53"/>
      <c r="D23" s="53"/>
      <c r="E23" s="53"/>
      <c r="F23" s="87" t="n">
        <v>1.33</v>
      </c>
      <c r="G23" s="95"/>
      <c r="H23" s="88" t="n">
        <f aca="false">ROUND(F23*D$7,-4)</f>
        <v>200000</v>
      </c>
      <c r="I23" s="89"/>
    </row>
    <row r="24" customFormat="false" ht="15" hidden="false" customHeight="false" outlineLevel="0" collapsed="false">
      <c r="A24" s="53"/>
      <c r="B24" s="53" t="s">
        <v>35</v>
      </c>
      <c r="C24" s="53"/>
      <c r="D24" s="53"/>
      <c r="E24" s="53"/>
      <c r="F24" s="87" t="n">
        <v>3</v>
      </c>
      <c r="G24" s="95"/>
      <c r="H24" s="88" t="n">
        <f aca="false">+F24*D$7</f>
        <v>450000</v>
      </c>
      <c r="I24" s="89"/>
    </row>
    <row r="25" customFormat="false" ht="15" hidden="false" customHeight="false" outlineLevel="0" collapsed="false">
      <c r="A25" s="53"/>
      <c r="B25" s="91" t="s">
        <v>36</v>
      </c>
      <c r="C25" s="91"/>
      <c r="D25" s="91"/>
      <c r="E25" s="91"/>
      <c r="F25" s="97" t="n">
        <f aca="false">H25/D7</f>
        <v>59.3333333333333</v>
      </c>
      <c r="G25" s="98"/>
      <c r="H25" s="99" t="n">
        <f aca="false">SUM(H17:H24)</f>
        <v>8900000</v>
      </c>
      <c r="I25" s="89"/>
    </row>
    <row r="26" customFormat="false" ht="15" hidden="false" customHeight="false" outlineLevel="0" collapsed="false">
      <c r="A26" s="53"/>
      <c r="B26" s="91"/>
      <c r="C26" s="91"/>
      <c r="D26" s="91"/>
      <c r="E26" s="91"/>
      <c r="F26" s="100"/>
      <c r="G26" s="101"/>
      <c r="H26" s="102"/>
      <c r="I26" s="89"/>
    </row>
    <row r="27" customFormat="false" ht="15" hidden="false" customHeight="false" outlineLevel="0" collapsed="false">
      <c r="A27" s="91" t="s">
        <v>37</v>
      </c>
      <c r="B27" s="91"/>
      <c r="C27" s="91"/>
      <c r="D27" s="91"/>
      <c r="E27" s="103" t="n">
        <v>0.05</v>
      </c>
      <c r="F27" s="100"/>
      <c r="G27" s="101"/>
      <c r="H27" s="53"/>
      <c r="I27" s="104" t="n">
        <f aca="false">ROUND(+E27*(I16+I9),-4)</f>
        <v>2070000</v>
      </c>
    </row>
    <row r="28" customFormat="false" ht="15" hidden="false" customHeight="false" outlineLevel="0" collapsed="false">
      <c r="A28" s="53"/>
      <c r="B28" s="53"/>
      <c r="C28" s="53"/>
      <c r="D28" s="53"/>
      <c r="E28" s="53"/>
      <c r="F28" s="87"/>
      <c r="G28" s="95"/>
      <c r="H28" s="88"/>
      <c r="I28" s="89"/>
    </row>
    <row r="29" customFormat="false" ht="15" hidden="false" customHeight="false" outlineLevel="0" collapsed="false">
      <c r="A29" s="91" t="s">
        <v>38</v>
      </c>
      <c r="B29" s="91"/>
      <c r="C29" s="91"/>
      <c r="D29" s="91"/>
      <c r="E29" s="91"/>
      <c r="F29" s="105" t="n">
        <f aca="false">I29/D7</f>
        <v>289.133333333333</v>
      </c>
      <c r="G29" s="106"/>
      <c r="H29" s="88"/>
      <c r="I29" s="107" t="n">
        <f aca="false">SUM(I9:I28)</f>
        <v>43370000</v>
      </c>
      <c r="J29" s="1" t="s">
        <v>4</v>
      </c>
    </row>
    <row r="30" customFormat="false" ht="15" hidden="false" customHeight="false" outlineLevel="0" collapsed="false">
      <c r="A30" s="53"/>
      <c r="B30" s="53"/>
      <c r="C30" s="53"/>
      <c r="D30" s="53"/>
      <c r="E30" s="53"/>
      <c r="F30" s="87"/>
      <c r="G30" s="53"/>
      <c r="H30" s="88"/>
      <c r="I30" s="89"/>
    </row>
    <row r="31" customFormat="false" ht="15" hidden="false" customHeight="false" outlineLevel="0" collapsed="false">
      <c r="A31" s="91" t="s">
        <v>39</v>
      </c>
      <c r="B31" s="53"/>
      <c r="C31" s="53"/>
      <c r="D31" s="53"/>
      <c r="E31" s="53"/>
      <c r="F31" s="87"/>
      <c r="G31" s="53"/>
      <c r="H31" s="88"/>
      <c r="I31" s="89"/>
    </row>
    <row r="32" customFormat="false" ht="15" hidden="false" customHeight="false" outlineLevel="0" collapsed="false">
      <c r="A32" s="53"/>
      <c r="B32" s="96" t="s">
        <v>40</v>
      </c>
      <c r="C32" s="89"/>
      <c r="D32" s="53"/>
      <c r="E32" s="89"/>
      <c r="F32" s="89"/>
      <c r="G32" s="89"/>
      <c r="H32" s="89"/>
      <c r="I32" s="89"/>
    </row>
    <row r="33" customFormat="false" ht="15" hidden="false" customHeight="false" outlineLevel="0" collapsed="false">
      <c r="A33" s="53"/>
      <c r="B33" s="53"/>
      <c r="C33" s="53"/>
      <c r="D33" s="53"/>
      <c r="E33" s="53"/>
      <c r="F33" s="87"/>
      <c r="G33" s="53"/>
      <c r="H33" s="88"/>
      <c r="I33" s="89"/>
    </row>
    <row r="34" customFormat="false" ht="15" hidden="false" customHeight="false" outlineLevel="0" collapsed="false">
      <c r="A34" s="53"/>
      <c r="B34" s="53"/>
      <c r="C34" s="53"/>
      <c r="D34" s="53"/>
      <c r="E34" s="53"/>
      <c r="F34" s="87"/>
      <c r="G34" s="53"/>
      <c r="H34" s="88"/>
      <c r="I34" s="89"/>
    </row>
    <row r="35" customFormat="false" ht="15" hidden="false" customHeight="false" outlineLevel="0" collapsed="false">
      <c r="A35" s="53"/>
      <c r="B35" s="53"/>
      <c r="C35" s="53"/>
      <c r="D35" s="53"/>
      <c r="E35" s="53"/>
      <c r="F35" s="87"/>
      <c r="G35" s="53"/>
      <c r="H35" s="88"/>
      <c r="I35" s="89"/>
    </row>
  </sheetData>
  <mergeCells count="2"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3.99"/>
    <col collapsed="false" customWidth="true" hidden="false" outlineLevel="0" max="5" min="4" style="0" width="13.85"/>
    <col collapsed="false" customWidth="true" hidden="false" outlineLevel="0" max="6" min="6" style="0" width="14.14"/>
    <col collapsed="false" customWidth="true" hidden="false" outlineLevel="0" max="9" min="7" style="0" width="13.85"/>
    <col collapsed="false" customWidth="true" hidden="false" outlineLevel="0" max="10" min="10" style="0" width="14.85"/>
  </cols>
  <sheetData>
    <row r="1" customFormat="false" ht="15" hidden="false" customHeight="false" outlineLevel="0" collapsed="false">
      <c r="A1" s="108"/>
      <c r="B1" s="108"/>
      <c r="C1" s="108"/>
      <c r="D1" s="108"/>
      <c r="E1" s="108"/>
      <c r="F1" s="108"/>
      <c r="G1" s="108"/>
      <c r="H1" s="108"/>
      <c r="I1" s="108"/>
      <c r="J1" s="108"/>
    </row>
    <row r="2" customFormat="false" ht="15" hidden="false" customHeight="false" outlineLevel="0" collapsed="false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customFormat="false" ht="15" hidden="false" customHeight="false" outlineLevel="0" collapsed="false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customFormat="false" ht="43.5" hidden="false" customHeight="false" outlineLevel="0" collapsed="false">
      <c r="A4" s="108"/>
      <c r="B4" s="108"/>
      <c r="C4" s="108"/>
      <c r="D4" s="108"/>
      <c r="E4" s="108"/>
      <c r="F4" s="109" t="s">
        <v>41</v>
      </c>
      <c r="G4" s="108"/>
      <c r="H4" s="108"/>
      <c r="I4" s="108"/>
      <c r="J4" s="108"/>
    </row>
    <row r="5" customFormat="false" ht="15" hidden="false" customHeight="false" outlineLevel="0" collapsed="false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customFormat="false" ht="15" hidden="false" customHeight="false" outlineLevel="0" collapsed="false">
      <c r="A6" s="108"/>
      <c r="B6" s="108"/>
      <c r="C6" s="108"/>
      <c r="D6" s="108"/>
      <c r="E6" s="108"/>
      <c r="F6" s="108"/>
      <c r="G6" s="108"/>
      <c r="H6" s="108"/>
      <c r="I6" s="108"/>
      <c r="J6" s="108"/>
    </row>
    <row r="7" customFormat="false" ht="15" hidden="false" customHeight="false" outlineLevel="0" collapsed="false">
      <c r="A7" s="108"/>
      <c r="B7" s="108"/>
      <c r="C7" s="110" t="n">
        <v>2001</v>
      </c>
      <c r="D7" s="110" t="n">
        <f aca="false">C7+1</f>
        <v>2002</v>
      </c>
      <c r="E7" s="110" t="n">
        <f aca="false">D7+1</f>
        <v>2003</v>
      </c>
      <c r="F7" s="110" t="n">
        <f aca="false">E7+1</f>
        <v>2004</v>
      </c>
      <c r="G7" s="110" t="n">
        <f aca="false">F7+1</f>
        <v>2005</v>
      </c>
      <c r="H7" s="110" t="n">
        <f aca="false">G7+1</f>
        <v>2006</v>
      </c>
      <c r="I7" s="110" t="n">
        <f aca="false">H7+1</f>
        <v>2007</v>
      </c>
      <c r="J7" s="110" t="n">
        <f aca="false">I7+1</f>
        <v>2008</v>
      </c>
      <c r="K7" s="111"/>
      <c r="L7" s="111"/>
    </row>
    <row r="8" customFormat="false" ht="15" hidden="false" customHeight="false" outlineLevel="0" collapsed="false">
      <c r="A8" s="108"/>
      <c r="B8" s="108"/>
      <c r="C8" s="108"/>
      <c r="D8" s="108"/>
      <c r="E8" s="108"/>
      <c r="F8" s="108"/>
      <c r="G8" s="108"/>
      <c r="H8" s="108"/>
      <c r="I8" s="108"/>
      <c r="J8" s="108"/>
    </row>
    <row r="9" customFormat="false" ht="15" hidden="false" customHeight="false" outlineLevel="0" collapsed="false">
      <c r="A9" s="112" t="s">
        <v>42</v>
      </c>
      <c r="B9" s="108"/>
      <c r="C9" s="108"/>
      <c r="D9" s="108"/>
      <c r="E9" s="108"/>
      <c r="F9" s="108"/>
      <c r="G9" s="108"/>
      <c r="H9" s="108"/>
      <c r="I9" s="108"/>
      <c r="J9" s="108"/>
    </row>
    <row r="10" customFormat="false" ht="15" hidden="false" customHeight="false" outlineLevel="0" collapsed="false">
      <c r="A10" s="113" t="s">
        <v>43</v>
      </c>
      <c r="B10" s="108"/>
      <c r="C10" s="114" t="n">
        <v>33000000</v>
      </c>
      <c r="D10" s="108"/>
      <c r="E10" s="108"/>
      <c r="F10" s="108"/>
      <c r="G10" s="108"/>
      <c r="H10" s="108"/>
      <c r="I10" s="108"/>
      <c r="J10" s="108"/>
    </row>
    <row r="11" customFormat="false" ht="15" hidden="false" customHeight="false" outlineLevel="0" collapsed="false">
      <c r="A11" s="113" t="s">
        <v>44</v>
      </c>
      <c r="B11" s="108"/>
      <c r="C11" s="115" t="n">
        <f aca="false">'Rental Income'!C26</f>
        <v>5404750</v>
      </c>
      <c r="D11" s="115" t="n">
        <f aca="false">'Rental Income'!D26</f>
        <v>6787800</v>
      </c>
      <c r="E11" s="115" t="n">
        <f aca="false">'Rental Income'!E26</f>
        <v>6789654</v>
      </c>
      <c r="F11" s="115" t="n">
        <f aca="false">'Rental Income'!F26</f>
        <v>6924063.62</v>
      </c>
      <c r="G11" s="115" t="n">
        <f aca="false">'Rental Income'!G26</f>
        <v>6926030.5286</v>
      </c>
      <c r="H11" s="115" t="n">
        <f aca="false">'Rental Income'!H26</f>
        <v>7471796.3703715</v>
      </c>
      <c r="I11" s="115" t="n">
        <f aca="false">'Rental Income'!I26</f>
        <v>7466000</v>
      </c>
      <c r="J11" s="115" t="n">
        <f aca="false">'Rental Income'!J26</f>
        <v>4800791.66666667</v>
      </c>
    </row>
    <row r="12" customFormat="false" ht="15" hidden="false" customHeight="false" outlineLevel="0" collapsed="false">
      <c r="A12" s="113" t="s">
        <v>45</v>
      </c>
      <c r="B12" s="108"/>
      <c r="C12" s="114" t="n">
        <v>8000000</v>
      </c>
      <c r="D12" s="108"/>
      <c r="E12" s="108"/>
      <c r="F12" s="108"/>
      <c r="G12" s="108"/>
      <c r="H12" s="108"/>
      <c r="I12" s="108"/>
      <c r="J12" s="108"/>
    </row>
    <row r="13" customFormat="false" ht="15" hidden="false" customHeight="false" outlineLevel="0" collapsed="false">
      <c r="A13" s="113" t="s">
        <v>46</v>
      </c>
      <c r="B13" s="108"/>
      <c r="C13" s="108"/>
      <c r="D13" s="108"/>
      <c r="E13" s="108"/>
      <c r="F13" s="108"/>
      <c r="G13" s="108"/>
      <c r="H13" s="108"/>
      <c r="I13" s="108"/>
      <c r="J13" s="108"/>
    </row>
    <row r="14" customFormat="false" ht="30" hidden="false" customHeight="false" outlineLevel="0" collapsed="false">
      <c r="A14" s="113" t="s">
        <v>47</v>
      </c>
      <c r="B14" s="108"/>
      <c r="C14" s="108"/>
      <c r="D14" s="108"/>
      <c r="E14" s="108"/>
      <c r="F14" s="108"/>
      <c r="G14" s="108"/>
      <c r="H14" s="108"/>
      <c r="I14" s="108"/>
      <c r="J14" s="108"/>
    </row>
    <row r="15" customFormat="false" ht="15" hidden="false" customHeight="false" outlineLevel="0" collapsed="false">
      <c r="A15" s="113" t="s">
        <v>48</v>
      </c>
      <c r="B15" s="108"/>
      <c r="C15" s="114" t="n">
        <f aca="false">SUM(C10:C14)</f>
        <v>46404750</v>
      </c>
      <c r="D15" s="114" t="n">
        <f aca="false">SUM(D10:D14)</f>
        <v>6787800</v>
      </c>
      <c r="E15" s="114" t="n">
        <f aca="false">SUM(E10:E14)</f>
        <v>6789654</v>
      </c>
      <c r="F15" s="114" t="n">
        <f aca="false">SUM(F10:F14)</f>
        <v>6924063.62</v>
      </c>
      <c r="G15" s="114" t="n">
        <f aca="false">SUM(G10:G14)</f>
        <v>6926030.5286</v>
      </c>
      <c r="H15" s="114" t="n">
        <f aca="false">SUM(H10:H14)</f>
        <v>7471796.3703715</v>
      </c>
      <c r="I15" s="114" t="n">
        <f aca="false">SUM(I10:I14)</f>
        <v>7466000</v>
      </c>
      <c r="J15" s="114" t="n">
        <f aca="false">SUM(J10:J14)</f>
        <v>4800791.66666667</v>
      </c>
    </row>
    <row r="16" customFormat="false" ht="15" hidden="false" customHeight="false" outlineLevel="0" collapsed="false">
      <c r="A16" s="108"/>
      <c r="B16" s="108"/>
      <c r="C16" s="108"/>
      <c r="D16" s="108"/>
      <c r="E16" s="108"/>
      <c r="F16" s="108"/>
      <c r="G16" s="108"/>
      <c r="H16" s="108"/>
      <c r="I16" s="108"/>
      <c r="J16" s="108"/>
    </row>
    <row r="17" customFormat="false" ht="15" hidden="false" customHeight="false" outlineLevel="0" collapsed="false">
      <c r="A17" s="108"/>
      <c r="B17" s="108"/>
      <c r="C17" s="108"/>
      <c r="D17" s="108"/>
      <c r="E17" s="108"/>
      <c r="F17" s="108"/>
      <c r="G17" s="108"/>
      <c r="H17" s="108"/>
      <c r="I17" s="108"/>
      <c r="J17" s="108"/>
    </row>
    <row r="18" customFormat="false" ht="15" hidden="false" customHeight="false" outlineLevel="0" collapsed="false">
      <c r="A18" s="108"/>
      <c r="B18" s="108"/>
      <c r="C18" s="108"/>
      <c r="D18" s="108"/>
      <c r="E18" s="108"/>
      <c r="F18" s="108"/>
      <c r="G18" s="108"/>
      <c r="H18" s="108"/>
      <c r="I18" s="108"/>
      <c r="J18" s="108"/>
    </row>
    <row r="19" customFormat="false" ht="15" hidden="false" customHeight="false" outlineLevel="0" collapsed="false">
      <c r="A19" s="112" t="s">
        <v>49</v>
      </c>
      <c r="B19" s="108"/>
      <c r="C19" s="108"/>
      <c r="D19" s="108"/>
      <c r="E19" s="108"/>
      <c r="F19" s="108"/>
      <c r="G19" s="108"/>
      <c r="H19" s="108"/>
      <c r="I19" s="108"/>
      <c r="J19" s="108"/>
    </row>
    <row r="20" customFormat="false" ht="15" hidden="false" customHeight="false" outlineLevel="0" collapsed="false">
      <c r="A20" s="108" t="s">
        <v>50</v>
      </c>
      <c r="B20" s="108"/>
      <c r="C20" s="116" t="n">
        <f aca="false">'Debt Service'!$B$1*'Debt Service'!$B$2</f>
        <v>2640000</v>
      </c>
      <c r="D20" s="116" t="n">
        <f aca="false">'Debt Service'!$B$1*'Debt Service'!$B$2</f>
        <v>2640000</v>
      </c>
      <c r="E20" s="116" t="n">
        <f aca="false">'Debt Service'!$B$1*'Debt Service'!$B$2</f>
        <v>2640000</v>
      </c>
      <c r="F20" s="116" t="n">
        <f aca="false">'Debt Service'!$B$1*'Debt Service'!$B$2</f>
        <v>2640000</v>
      </c>
      <c r="G20" s="116" t="n">
        <f aca="false">'Debt Service'!$B$1*'Debt Service'!$B$2</f>
        <v>2640000</v>
      </c>
      <c r="H20" s="116" t="n">
        <f aca="false">'Debt Service'!$B$1*'Debt Service'!$B$2</f>
        <v>2640000</v>
      </c>
      <c r="I20" s="116" t="n">
        <f aca="false">'Debt Service'!$B$1*'Debt Service'!$B$2</f>
        <v>2640000</v>
      </c>
      <c r="J20" s="116" t="n">
        <f aca="false">I20+'Debt Service'!B2</f>
        <v>35640000</v>
      </c>
    </row>
    <row r="21" customFormat="false" ht="15" hidden="false" customHeight="false" outlineLevel="0" collapsed="false">
      <c r="A21" s="108" t="s">
        <v>51</v>
      </c>
      <c r="B21" s="108"/>
      <c r="C21" s="115" t="n">
        <v>43370000</v>
      </c>
      <c r="D21" s="108"/>
      <c r="E21" s="108"/>
      <c r="F21" s="108"/>
      <c r="G21" s="108"/>
      <c r="H21" s="108"/>
      <c r="I21" s="108"/>
      <c r="J21" s="108"/>
    </row>
    <row r="22" customFormat="false" ht="15" hidden="false" customHeight="false" outlineLevel="0" collapsed="false">
      <c r="A22" s="108" t="s">
        <v>52</v>
      </c>
      <c r="B22" s="108"/>
      <c r="C22" s="117" t="n">
        <f aca="false">SUM(C20:C21)</f>
        <v>46010000</v>
      </c>
      <c r="D22" s="117" t="n">
        <f aca="false">SUM(D20:D21)</f>
        <v>2640000</v>
      </c>
      <c r="E22" s="117" t="n">
        <f aca="false">SUM(E20:E21)</f>
        <v>2640000</v>
      </c>
      <c r="F22" s="117" t="n">
        <f aca="false">SUM(F20:F21)</f>
        <v>2640000</v>
      </c>
      <c r="G22" s="117" t="n">
        <f aca="false">SUM(G20:G21)</f>
        <v>2640000</v>
      </c>
      <c r="H22" s="117" t="n">
        <f aca="false">SUM(H20:H21)</f>
        <v>2640000</v>
      </c>
      <c r="I22" s="117" t="n">
        <f aca="false">SUM(I20:I21)</f>
        <v>2640000</v>
      </c>
      <c r="J22" s="117" t="n">
        <f aca="false">SUM(J20:J21)</f>
        <v>35640000</v>
      </c>
    </row>
    <row r="23" customFormat="false" ht="15" hidden="false" customHeight="false" outlineLevel="0" collapsed="false">
      <c r="A23" s="108"/>
      <c r="B23" s="108"/>
      <c r="C23" s="108"/>
      <c r="D23" s="108"/>
      <c r="E23" s="108"/>
      <c r="F23" s="108"/>
      <c r="G23" s="108"/>
      <c r="H23" s="108"/>
      <c r="I23" s="108"/>
      <c r="J23" s="108"/>
    </row>
    <row r="24" customFormat="false" ht="15" hidden="false" customHeight="false" outlineLevel="0" collapsed="false">
      <c r="A24" s="108" t="s">
        <v>53</v>
      </c>
      <c r="B24" s="108"/>
      <c r="C24" s="117" t="n">
        <f aca="false">C15-C22</f>
        <v>394750</v>
      </c>
      <c r="D24" s="117" t="n">
        <f aca="false">D15-D22</f>
        <v>4147800</v>
      </c>
      <c r="E24" s="117" t="n">
        <f aca="false">E15-E22</f>
        <v>4149654</v>
      </c>
      <c r="F24" s="117" t="n">
        <f aca="false">F15-F22</f>
        <v>4284063.62</v>
      </c>
      <c r="G24" s="117" t="n">
        <f aca="false">G15-G22</f>
        <v>4286030.5286</v>
      </c>
      <c r="H24" s="117" t="n">
        <f aca="false">H15-H22</f>
        <v>4831796.3703715</v>
      </c>
      <c r="I24" s="117" t="n">
        <f aca="false">I15-I22</f>
        <v>4826000</v>
      </c>
      <c r="J24" s="117" t="n">
        <f aca="false">J15-J22</f>
        <v>-30839208.3333333</v>
      </c>
    </row>
    <row r="25" customFormat="false" ht="15" hidden="false" customHeight="false" outlineLevel="0" collapsed="false">
      <c r="A25" s="108"/>
      <c r="B25" s="108"/>
      <c r="C25" s="108"/>
      <c r="D25" s="108"/>
      <c r="E25" s="108"/>
      <c r="F25" s="108"/>
      <c r="G25" s="108"/>
      <c r="H25" s="108"/>
      <c r="I25" s="108"/>
      <c r="J25" s="108"/>
    </row>
    <row r="26" customFormat="false" ht="15" hidden="false" customHeight="false" outlineLevel="0" collapsed="false">
      <c r="A26" s="118" t="s">
        <v>54</v>
      </c>
      <c r="B26" s="108"/>
      <c r="C26" s="119" t="n">
        <f aca="false">PV(0.08,8,C24:J24)</f>
        <v>-2268485.72303556</v>
      </c>
      <c r="D26" s="108"/>
      <c r="E26" s="108"/>
      <c r="F26" s="108"/>
      <c r="G26" s="108"/>
      <c r="H26" s="108"/>
      <c r="I26" s="108"/>
      <c r="J26" s="108"/>
    </row>
    <row r="27" customFormat="false" ht="15" hidden="false" customHeight="false" outlineLevel="0" collapsed="false">
      <c r="A27" s="118" t="s">
        <v>55</v>
      </c>
      <c r="B27" s="108"/>
      <c r="C27" s="120" t="n">
        <f aca="false">C26/C21</f>
        <v>-0.0523054121059618</v>
      </c>
      <c r="D27" s="108"/>
      <c r="E27" s="108"/>
      <c r="F27" s="108"/>
      <c r="G27" s="108"/>
      <c r="H27" s="108"/>
      <c r="I27" s="108"/>
      <c r="J27" s="108"/>
    </row>
    <row r="28" customFormat="false" ht="15" hidden="false" customHeight="false" outlineLevel="0" collapsed="false">
      <c r="A28" s="108"/>
      <c r="B28" s="108"/>
      <c r="C28" s="108"/>
      <c r="D28" s="108"/>
      <c r="E28" s="108"/>
      <c r="F28" s="108"/>
      <c r="G28" s="108"/>
      <c r="H28" s="108"/>
      <c r="I28" s="108"/>
      <c r="J28" s="108"/>
    </row>
    <row r="29" customFormat="false" ht="15" hidden="false" customHeight="false" outlineLevel="0" collapsed="false">
      <c r="A29" s="108"/>
      <c r="B29" s="108"/>
      <c r="C29" s="108"/>
      <c r="D29" s="108"/>
      <c r="E29" s="108"/>
      <c r="F29" s="108"/>
      <c r="G29" s="108"/>
      <c r="H29" s="108"/>
      <c r="I29" s="108"/>
      <c r="J29" s="108"/>
    </row>
    <row r="30" customFormat="false" ht="15" hidden="false" customHeight="false" outlineLevel="0" collapsed="false">
      <c r="A30" s="112" t="s">
        <v>56</v>
      </c>
      <c r="B30" s="108"/>
      <c r="C30" s="108"/>
      <c r="D30" s="108"/>
      <c r="E30" s="108"/>
      <c r="F30" s="108"/>
      <c r="G30" s="108"/>
      <c r="H30" s="108"/>
      <c r="I30" s="108"/>
      <c r="J30" s="108"/>
    </row>
    <row r="31" customFormat="false" ht="15" hidden="false" customHeight="false" outlineLevel="0" collapsed="false">
      <c r="A31" s="121" t="s">
        <v>57</v>
      </c>
      <c r="B31" s="108"/>
      <c r="C31" s="108"/>
      <c r="D31" s="108"/>
      <c r="E31" s="108"/>
      <c r="F31" s="108"/>
      <c r="G31" s="108"/>
      <c r="H31" s="108"/>
      <c r="I31" s="108"/>
      <c r="J31" s="108"/>
    </row>
    <row r="32" customFormat="false" ht="12.75" hidden="false" customHeight="false" outlineLevel="0" collapsed="false">
      <c r="A32" s="122" t="s">
        <v>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3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26" activeCellId="0" sqref="A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12.85"/>
    <col collapsed="false" customWidth="true" hidden="false" outlineLevel="0" max="3" min="3" style="0" width="18.56"/>
    <col collapsed="false" customWidth="true" hidden="false" outlineLevel="0" max="10" min="4" style="0" width="17.56"/>
  </cols>
  <sheetData>
    <row r="2" customFormat="false" ht="12.75" hidden="false" customHeight="false" outlineLevel="0" collapsed="false">
      <c r="F2" s="0" t="s">
        <v>59</v>
      </c>
      <c r="H2" s="123" t="s">
        <v>60</v>
      </c>
    </row>
    <row r="3" customFormat="false" ht="12.75" hidden="false" customHeight="false" outlineLevel="0" collapsed="false">
      <c r="C3" s="124" t="s">
        <v>61</v>
      </c>
      <c r="D3" s="124" t="s">
        <v>62</v>
      </c>
      <c r="E3" s="124" t="s">
        <v>63</v>
      </c>
      <c r="F3" s="124" t="s">
        <v>64</v>
      </c>
      <c r="G3" s="124" t="s">
        <v>65</v>
      </c>
      <c r="H3" s="124" t="s">
        <v>66</v>
      </c>
      <c r="I3" s="124" t="s">
        <v>67</v>
      </c>
      <c r="J3" s="124" t="s">
        <v>68</v>
      </c>
    </row>
    <row r="4" customFormat="false" ht="12.75" hidden="false" customHeight="false" outlineLevel="0" collapsed="false">
      <c r="B4" s="125" t="s">
        <v>69</v>
      </c>
      <c r="C4" s="125" t="n">
        <v>2001</v>
      </c>
      <c r="D4" s="125" t="n">
        <f aca="false">C4+1</f>
        <v>2002</v>
      </c>
      <c r="E4" s="125" t="n">
        <f aca="false">D4+1</f>
        <v>2003</v>
      </c>
      <c r="F4" s="125" t="n">
        <f aca="false">E4+1</f>
        <v>2004</v>
      </c>
      <c r="G4" s="125" t="n">
        <f aca="false">F4+1</f>
        <v>2005</v>
      </c>
      <c r="H4" s="125" t="n">
        <f aca="false">G4+1</f>
        <v>2006</v>
      </c>
      <c r="I4" s="125" t="n">
        <f aca="false">H4+1</f>
        <v>2007</v>
      </c>
      <c r="J4" s="125" t="n">
        <f aca="false">I4+1</f>
        <v>2008</v>
      </c>
      <c r="K4" s="126"/>
      <c r="L4" s="126"/>
    </row>
    <row r="5" customFormat="false" ht="12.75" hidden="false" customHeight="false" outlineLevel="0" collapsed="false">
      <c r="A5" s="127" t="s">
        <v>70</v>
      </c>
    </row>
    <row r="6" customFormat="false" ht="15" hidden="false" customHeight="false" outlineLevel="0" collapsed="false">
      <c r="A6" s="34" t="str">
        <f aca="false">'Rent Roll'!C6</f>
        <v>AMB Property Corp.</v>
      </c>
      <c r="B6" s="0" t="s">
        <v>71</v>
      </c>
      <c r="C6" s="128" t="n">
        <f aca="false">'Rent Roll'!$M$6</f>
        <v>35</v>
      </c>
      <c r="D6" s="128" t="n">
        <f aca="false">'Rent Roll'!$M$6</f>
        <v>35</v>
      </c>
      <c r="E6" s="128" t="n">
        <f aca="false">'Rent Roll'!$M$6</f>
        <v>35</v>
      </c>
      <c r="F6" s="128" t="n">
        <f aca="false">'Rent Roll'!$M$6</f>
        <v>35</v>
      </c>
      <c r="G6" s="128" t="n">
        <f aca="false">'Rent Roll'!$M$6</f>
        <v>35</v>
      </c>
      <c r="H6" s="128" t="n">
        <v>40</v>
      </c>
      <c r="I6" s="128" t="n">
        <v>40</v>
      </c>
      <c r="J6" s="128" t="n">
        <v>40</v>
      </c>
    </row>
    <row r="7" customFormat="false" ht="15" hidden="false" customHeight="false" outlineLevel="0" collapsed="false">
      <c r="A7" s="34" t="str">
        <f aca="false">'Rent Roll'!C7</f>
        <v>Port of San Francisco</v>
      </c>
      <c r="B7" s="0" t="s">
        <v>72</v>
      </c>
      <c r="C7" s="129" t="n">
        <f aca="false">'Rent Roll'!$M$7</f>
        <v>35</v>
      </c>
      <c r="D7" s="129" t="n">
        <f aca="false">'Rent Roll'!$M$7</f>
        <v>35</v>
      </c>
      <c r="E7" s="129" t="n">
        <f aca="false">'Rent Roll'!$M$7</f>
        <v>35</v>
      </c>
      <c r="F7" s="129" t="n">
        <f aca="false">'Rent Roll'!$M$7</f>
        <v>35</v>
      </c>
      <c r="G7" s="129" t="n">
        <f aca="false">'Rent Roll'!$M$7</f>
        <v>35</v>
      </c>
      <c r="H7" s="129" t="n">
        <v>40</v>
      </c>
      <c r="I7" s="129" t="n">
        <v>40</v>
      </c>
      <c r="J7" s="0" t="n">
        <v>40</v>
      </c>
    </row>
    <row r="8" customFormat="false" ht="15" hidden="false" customHeight="false" outlineLevel="0" collapsed="false">
      <c r="A8" s="34" t="str">
        <f aca="false">'Rent Roll'!C8</f>
        <v>Pier One Deli</v>
      </c>
      <c r="B8" s="0" t="s">
        <v>73</v>
      </c>
      <c r="C8" s="129" t="n">
        <f aca="false">'Rent Roll'!$M$8</f>
        <v>30</v>
      </c>
      <c r="D8" s="129" t="n">
        <f aca="false">C8+(C8*0.03)</f>
        <v>30.9</v>
      </c>
      <c r="E8" s="129" t="n">
        <f aca="false">D8+(D8*0.03)</f>
        <v>31.827</v>
      </c>
      <c r="F8" s="129" t="n">
        <f aca="false">E8+(E8*0.03)</f>
        <v>32.78181</v>
      </c>
      <c r="G8" s="129" t="n">
        <f aca="false">F8+(F8*0.03)</f>
        <v>33.7652643</v>
      </c>
      <c r="H8" s="129" t="n">
        <f aca="false">G8+(G8*0.03)</f>
        <v>34.778222229</v>
      </c>
      <c r="I8" s="129" t="n">
        <v>0</v>
      </c>
      <c r="J8" s="129" t="n">
        <v>0</v>
      </c>
    </row>
    <row r="9" customFormat="false" ht="15" hidden="false" customHeight="false" outlineLevel="0" collapsed="false">
      <c r="A9" s="34" t="str">
        <f aca="false">'Rent Roll'!C9</f>
        <v>Weston Presidio Capital</v>
      </c>
      <c r="B9" s="0" t="s">
        <v>74</v>
      </c>
      <c r="C9" s="129" t="n">
        <f aca="false">'Rent Roll'!$M$9</f>
        <v>50</v>
      </c>
      <c r="D9" s="129" t="n">
        <f aca="false">'Rent Roll'!$M$9</f>
        <v>50</v>
      </c>
      <c r="E9" s="129" t="n">
        <f aca="false">'Rent Roll'!$M$9</f>
        <v>50</v>
      </c>
      <c r="F9" s="129" t="n">
        <f aca="false">'Rent Roll'!$M$9</f>
        <v>50</v>
      </c>
      <c r="G9" s="129" t="n">
        <f aca="false">'Rent Roll'!$M$9</f>
        <v>50</v>
      </c>
      <c r="H9" s="129" t="n">
        <v>55</v>
      </c>
      <c r="I9" s="129" t="n">
        <v>55</v>
      </c>
      <c r="J9" s="0" t="n">
        <v>55</v>
      </c>
    </row>
    <row r="10" customFormat="false" ht="15" hidden="false" customHeight="false" outlineLevel="0" collapsed="false">
      <c r="A10" s="34" t="str">
        <f aca="false">'Rent Roll'!C10</f>
        <v>Venture Law Group</v>
      </c>
      <c r="B10" s="0" t="s">
        <v>75</v>
      </c>
      <c r="C10" s="129" t="n">
        <f aca="false">'Rent Roll'!$M$10</f>
        <v>84</v>
      </c>
      <c r="D10" s="129" t="n">
        <f aca="false">'Rent Roll'!$M$10</f>
        <v>84</v>
      </c>
      <c r="E10" s="129" t="n">
        <f aca="false">'Rent Roll'!$M$10</f>
        <v>84</v>
      </c>
      <c r="F10" s="129" t="n">
        <v>89</v>
      </c>
      <c r="G10" s="129" t="n">
        <v>89</v>
      </c>
      <c r="H10" s="129" t="n">
        <v>89</v>
      </c>
      <c r="I10" s="129" t="n">
        <v>89</v>
      </c>
      <c r="J10" s="0" t="n">
        <v>89</v>
      </c>
    </row>
    <row r="12" customFormat="false" ht="12.75" hidden="false" customHeight="false" outlineLevel="0" collapsed="false">
      <c r="A12" s="127" t="s">
        <v>76</v>
      </c>
    </row>
    <row r="13" customFormat="false" ht="15" hidden="false" customHeight="false" outlineLevel="0" collapsed="false">
      <c r="A13" s="34" t="str">
        <f aca="false">A6</f>
        <v>AMB Property Corp.</v>
      </c>
      <c r="C13" s="130" t="n">
        <f aca="false">'Rent Roll'!$E$6</f>
        <v>50000</v>
      </c>
      <c r="D13" s="130" t="n">
        <f aca="false">'Rent Roll'!$E$6</f>
        <v>50000</v>
      </c>
      <c r="E13" s="130" t="n">
        <f aca="false">'Rent Roll'!$E$6</f>
        <v>50000</v>
      </c>
      <c r="F13" s="130" t="n">
        <f aca="false">'Rent Roll'!$E$6</f>
        <v>50000</v>
      </c>
      <c r="G13" s="130" t="n">
        <f aca="false">'Rent Roll'!$E$6</f>
        <v>50000</v>
      </c>
      <c r="H13" s="130" t="n">
        <f aca="false">'Rent Roll'!$E$6</f>
        <v>50000</v>
      </c>
      <c r="I13" s="130" t="n">
        <f aca="false">'Rent Roll'!$E$6</f>
        <v>50000</v>
      </c>
      <c r="J13" s="130" t="n">
        <f aca="false">'Rent Roll'!$E$6</f>
        <v>50000</v>
      </c>
    </row>
    <row r="14" customFormat="false" ht="15" hidden="false" customHeight="false" outlineLevel="0" collapsed="false">
      <c r="A14" s="34" t="str">
        <f aca="false">A7</f>
        <v>Port of San Francisco</v>
      </c>
      <c r="C14" s="130" t="n">
        <f aca="false">'Rent Roll'!$E$7</f>
        <v>55000</v>
      </c>
      <c r="D14" s="130" t="n">
        <f aca="false">'Rent Roll'!$E$7</f>
        <v>55000</v>
      </c>
      <c r="E14" s="130" t="n">
        <f aca="false">'Rent Roll'!$E$7</f>
        <v>55000</v>
      </c>
      <c r="F14" s="130" t="n">
        <f aca="false">'Rent Roll'!$E$7</f>
        <v>55000</v>
      </c>
      <c r="G14" s="130" t="n">
        <f aca="false">'Rent Roll'!$E$7</f>
        <v>55000</v>
      </c>
      <c r="H14" s="130" t="n">
        <f aca="false">'Rent Roll'!$E$7</f>
        <v>55000</v>
      </c>
      <c r="I14" s="130" t="n">
        <f aca="false">'Rent Roll'!$E$7</f>
        <v>55000</v>
      </c>
      <c r="J14" s="130" t="n">
        <f aca="false">'Rent Roll'!$E$7</f>
        <v>55000</v>
      </c>
    </row>
    <row r="15" customFormat="false" ht="15" hidden="false" customHeight="false" outlineLevel="0" collapsed="false">
      <c r="A15" s="34" t="str">
        <f aca="false">A8</f>
        <v>Pier One Deli</v>
      </c>
      <c r="C15" s="130" t="n">
        <f aca="false">'Rent Roll'!$E$8</f>
        <v>2000</v>
      </c>
      <c r="D15" s="130" t="n">
        <f aca="false">'Rent Roll'!$E$8</f>
        <v>2000</v>
      </c>
      <c r="E15" s="130" t="n">
        <f aca="false">'Rent Roll'!$E$8</f>
        <v>2000</v>
      </c>
      <c r="F15" s="130" t="n">
        <f aca="false">'Rent Roll'!$E$8</f>
        <v>2000</v>
      </c>
      <c r="G15" s="130" t="n">
        <f aca="false">'Rent Roll'!$E$8</f>
        <v>2000</v>
      </c>
      <c r="H15" s="130" t="n">
        <f aca="false">'Rent Roll'!$E$8</f>
        <v>2000</v>
      </c>
      <c r="I15" s="130" t="n">
        <f aca="false">'Rent Roll'!$E$8</f>
        <v>2000</v>
      </c>
      <c r="J15" s="130" t="n">
        <f aca="false">'Rent Roll'!$E$8</f>
        <v>2000</v>
      </c>
    </row>
    <row r="16" customFormat="false" ht="15" hidden="false" customHeight="false" outlineLevel="0" collapsed="false">
      <c r="A16" s="34" t="str">
        <f aca="false">A9</f>
        <v>Weston Presidio Capital</v>
      </c>
      <c r="C16" s="130" t="n">
        <f aca="false">'Rent Roll'!$E$9</f>
        <v>16500</v>
      </c>
      <c r="D16" s="130" t="n">
        <f aca="false">'Rent Roll'!$E$9</f>
        <v>16500</v>
      </c>
      <c r="E16" s="130" t="n">
        <f aca="false">'Rent Roll'!$E$9</f>
        <v>16500</v>
      </c>
      <c r="F16" s="130" t="n">
        <f aca="false">'Rent Roll'!$E$9</f>
        <v>16500</v>
      </c>
      <c r="G16" s="130" t="n">
        <f aca="false">'Rent Roll'!$E$9</f>
        <v>16500</v>
      </c>
      <c r="H16" s="130" t="n">
        <f aca="false">'Rent Roll'!$E$9</f>
        <v>16500</v>
      </c>
      <c r="I16" s="130" t="n">
        <f aca="false">'Rent Roll'!$E$9</f>
        <v>16500</v>
      </c>
      <c r="J16" s="130" t="n">
        <f aca="false">'Rent Roll'!$E$9</f>
        <v>16500</v>
      </c>
    </row>
    <row r="17" customFormat="false" ht="15" hidden="false" customHeight="false" outlineLevel="0" collapsed="false">
      <c r="A17" s="34" t="str">
        <f aca="false">A10</f>
        <v>Venture Law Group</v>
      </c>
      <c r="C17" s="130" t="n">
        <f aca="false">'Rent Roll'!$E$10</f>
        <v>26500</v>
      </c>
      <c r="D17" s="130" t="n">
        <f aca="false">'Rent Roll'!$E$10</f>
        <v>26500</v>
      </c>
      <c r="E17" s="130" t="n">
        <f aca="false">'Rent Roll'!$E$10</f>
        <v>26500</v>
      </c>
      <c r="F17" s="130" t="n">
        <f aca="false">'Rent Roll'!$E$10</f>
        <v>26500</v>
      </c>
      <c r="G17" s="130" t="n">
        <f aca="false">'Rent Roll'!$E$10</f>
        <v>26500</v>
      </c>
      <c r="H17" s="130" t="n">
        <f aca="false">'Rent Roll'!$E$10</f>
        <v>26500</v>
      </c>
      <c r="I17" s="130" t="n">
        <f aca="false">'Rent Roll'!$E$10</f>
        <v>26500</v>
      </c>
      <c r="J17" s="130" t="n">
        <f aca="false">'Rent Roll'!$E$10</f>
        <v>26500</v>
      </c>
    </row>
    <row r="19" customFormat="false" ht="12.75" hidden="false" customHeight="false" outlineLevel="0" collapsed="false">
      <c r="A19" s="127" t="s">
        <v>77</v>
      </c>
    </row>
    <row r="20" customFormat="false" ht="15" hidden="false" customHeight="false" outlineLevel="0" collapsed="false">
      <c r="A20" s="34" t="str">
        <f aca="false">A13</f>
        <v>AMB Property Corp.</v>
      </c>
      <c r="C20" s="129" t="n">
        <f aca="false">(C6*C13)*(11/12)</f>
        <v>1604166.66666667</v>
      </c>
      <c r="D20" s="129" t="n">
        <f aca="false">D6*D13</f>
        <v>1750000</v>
      </c>
      <c r="E20" s="129" t="n">
        <f aca="false">E6*E13</f>
        <v>1750000</v>
      </c>
      <c r="F20" s="129" t="n">
        <f aca="false">F6*F13</f>
        <v>1750000</v>
      </c>
      <c r="G20" s="129" t="n">
        <f aca="false">G6*G13</f>
        <v>1750000</v>
      </c>
      <c r="H20" s="129" t="n">
        <f aca="false">H6*H13</f>
        <v>2000000</v>
      </c>
      <c r="I20" s="129" t="n">
        <f aca="false">I6*I13</f>
        <v>2000000</v>
      </c>
      <c r="J20" s="129" t="n">
        <f aca="false">(J6*J13)*(1/12)</f>
        <v>166666.666666667</v>
      </c>
    </row>
    <row r="21" customFormat="false" ht="15" hidden="false" customHeight="false" outlineLevel="0" collapsed="false">
      <c r="A21" s="34" t="str">
        <f aca="false">A14</f>
        <v>Port of San Francisco</v>
      </c>
      <c r="C21" s="129" t="n">
        <f aca="false">(C7*C14)*(11/12)</f>
        <v>1764583.33333333</v>
      </c>
      <c r="D21" s="129" t="n">
        <f aca="false">D7*D14</f>
        <v>1925000</v>
      </c>
      <c r="E21" s="129" t="n">
        <f aca="false">E7*E14</f>
        <v>1925000</v>
      </c>
      <c r="F21" s="129" t="n">
        <f aca="false">F7*F14</f>
        <v>1925000</v>
      </c>
      <c r="G21" s="129" t="n">
        <f aca="false">G7*G14</f>
        <v>1925000</v>
      </c>
      <c r="H21" s="129" t="n">
        <f aca="false">H7*H14</f>
        <v>2200000</v>
      </c>
      <c r="I21" s="129" t="n">
        <f aca="false">I7*I14</f>
        <v>2200000</v>
      </c>
      <c r="J21" s="129" t="n">
        <f aca="false">J7*J14</f>
        <v>2200000</v>
      </c>
    </row>
    <row r="22" customFormat="false" ht="12.75" hidden="false" customHeight="false" outlineLevel="0" collapsed="false">
      <c r="A22" s="131" t="s">
        <v>78</v>
      </c>
    </row>
    <row r="23" customFormat="false" ht="15" hidden="false" customHeight="false" outlineLevel="0" collapsed="false">
      <c r="A23" s="34" t="str">
        <f aca="false">A15</f>
        <v>Pier One Deli</v>
      </c>
      <c r="C23" s="129" t="n">
        <f aca="false">(C8*C15)*(10/12)</f>
        <v>50000</v>
      </c>
      <c r="D23" s="129" t="n">
        <f aca="false">D8*D15</f>
        <v>61800</v>
      </c>
      <c r="E23" s="129" t="n">
        <f aca="false">E8*E15</f>
        <v>63654</v>
      </c>
      <c r="F23" s="129" t="n">
        <f aca="false">F8*F15</f>
        <v>65563.62</v>
      </c>
      <c r="G23" s="129" t="n">
        <f aca="false">G8*G15</f>
        <v>67530.5286</v>
      </c>
      <c r="H23" s="129" t="n">
        <f aca="false">(H8*H15)*(1/12)</f>
        <v>5796.3703715</v>
      </c>
      <c r="I23" s="129" t="n">
        <f aca="false">I8*I15</f>
        <v>0</v>
      </c>
      <c r="J23" s="129" t="n">
        <f aca="false">J8*J15</f>
        <v>0</v>
      </c>
    </row>
    <row r="24" customFormat="false" ht="15" hidden="false" customHeight="false" outlineLevel="0" collapsed="false">
      <c r="A24" s="34" t="str">
        <f aca="false">A16</f>
        <v>Weston Presidio Capital</v>
      </c>
      <c r="C24" s="129" t="n">
        <f aca="false">(C9*C16)*(10/12)</f>
        <v>687500</v>
      </c>
      <c r="D24" s="129" t="n">
        <f aca="false">D9*D16</f>
        <v>825000</v>
      </c>
      <c r="E24" s="129" t="n">
        <f aca="false">E9*E16</f>
        <v>825000</v>
      </c>
      <c r="F24" s="129" t="n">
        <f aca="false">F9*F16</f>
        <v>825000</v>
      </c>
      <c r="G24" s="129" t="n">
        <f aca="false">G9*G16</f>
        <v>825000</v>
      </c>
      <c r="H24" s="129" t="n">
        <f aca="false">H9*H16</f>
        <v>907500</v>
      </c>
      <c r="I24" s="129" t="n">
        <f aca="false">I9*I16</f>
        <v>907500</v>
      </c>
      <c r="J24" s="129" t="n">
        <f aca="false">(J9*J16)*(1/12)</f>
        <v>75625</v>
      </c>
    </row>
    <row r="25" customFormat="false" ht="15" hidden="false" customHeight="false" outlineLevel="0" collapsed="false">
      <c r="A25" s="34" t="str">
        <f aca="false">A17</f>
        <v>Venture Law Group</v>
      </c>
      <c r="C25" s="132" t="n">
        <f aca="false">(C10*C17)*(7/12)</f>
        <v>1298500</v>
      </c>
      <c r="D25" s="132" t="n">
        <f aca="false">D10*D17</f>
        <v>2226000</v>
      </c>
      <c r="E25" s="132" t="n">
        <f aca="false">E10*E17</f>
        <v>2226000</v>
      </c>
      <c r="F25" s="132" t="n">
        <f aca="false">F10*F17</f>
        <v>2358500</v>
      </c>
      <c r="G25" s="132" t="n">
        <f aca="false">G10*G17</f>
        <v>2358500</v>
      </c>
      <c r="H25" s="132" t="n">
        <f aca="false">H10*H17</f>
        <v>2358500</v>
      </c>
      <c r="I25" s="132" t="n">
        <f aca="false">I10*I17</f>
        <v>2358500</v>
      </c>
      <c r="J25" s="132" t="n">
        <f aca="false">J10*J17</f>
        <v>2358500</v>
      </c>
    </row>
    <row r="26" customFormat="false" ht="12.75" hidden="false" customHeight="false" outlineLevel="0" collapsed="false">
      <c r="A26" s="127" t="s">
        <v>79</v>
      </c>
      <c r="C26" s="133" t="n">
        <f aca="false">SUM(C20:C25)</f>
        <v>5404750</v>
      </c>
      <c r="D26" s="133" t="n">
        <f aca="false">SUM(D20:D25)</f>
        <v>6787800</v>
      </c>
      <c r="E26" s="133" t="n">
        <f aca="false">SUM(E20:E25)</f>
        <v>6789654</v>
      </c>
      <c r="F26" s="133" t="n">
        <f aca="false">SUM(F20:F25)</f>
        <v>6924063.62</v>
      </c>
      <c r="G26" s="133" t="n">
        <f aca="false">SUM(G20:G25)</f>
        <v>6926030.5286</v>
      </c>
      <c r="H26" s="133" t="n">
        <f aca="false">SUM(H20:H25)</f>
        <v>7471796.3703715</v>
      </c>
      <c r="I26" s="133" t="n">
        <f aca="false">SUM(I20:I25)</f>
        <v>7466000</v>
      </c>
      <c r="J26" s="133" t="n">
        <f aca="false">SUM(J20:J25)</f>
        <v>4800791.66666667</v>
      </c>
    </row>
    <row r="27" customFormat="false" ht="12.75" hidden="false" customHeight="false" outlineLevel="0" collapsed="false">
      <c r="C27" s="133"/>
      <c r="D27" s="133"/>
      <c r="E27" s="133"/>
      <c r="F27" s="133"/>
      <c r="G27" s="133"/>
      <c r="H27" s="133"/>
      <c r="I27" s="133"/>
      <c r="J27" s="133"/>
    </row>
    <row r="28" customFormat="false" ht="12.75" hidden="false" customHeight="false" outlineLevel="0" collapsed="false">
      <c r="A28" s="127" t="s">
        <v>80</v>
      </c>
      <c r="C28" s="133" t="n">
        <f aca="false">C26</f>
        <v>5404750</v>
      </c>
      <c r="D28" s="133" t="n">
        <f aca="false">D26</f>
        <v>6787800</v>
      </c>
      <c r="E28" s="133" t="n">
        <f aca="false">E26</f>
        <v>6789654</v>
      </c>
      <c r="F28" s="133" t="n">
        <f aca="false">F26</f>
        <v>6924063.62</v>
      </c>
      <c r="G28" s="133" t="n">
        <f aca="false">G26</f>
        <v>6926030.5286</v>
      </c>
      <c r="H28" s="133" t="n">
        <f aca="false">IF(H26&gt;5500000,(5500000+((H26-5500000)*0.5)),H26)</f>
        <v>6485898.18518575</v>
      </c>
      <c r="I28" s="133" t="n">
        <f aca="false">IF(I26&gt;5500000,(5500000+((I26-5500000)*0.5)),I26)</f>
        <v>6483000</v>
      </c>
      <c r="J28" s="133" t="n">
        <f aca="false">IF(J26&gt;5500000,(5500000+((J26-5500000)*0.5)),J26)</f>
        <v>4800791.66666667</v>
      </c>
    </row>
    <row r="29" customFormat="false" ht="12.75" hidden="false" customHeight="false" outlineLevel="0" collapsed="false">
      <c r="A29" s="127" t="s">
        <v>81</v>
      </c>
    </row>
    <row r="30" customFormat="false" ht="12.75" hidden="false" customHeight="false" outlineLevel="0" collapsed="false">
      <c r="A30" s="127" t="s">
        <v>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4.99"/>
  </cols>
  <sheetData>
    <row r="1" customFormat="false" ht="12.75" hidden="false" customHeight="false" outlineLevel="0" collapsed="false">
      <c r="A1" s="0" t="s">
        <v>83</v>
      </c>
      <c r="B1" s="134" t="n">
        <v>0.08</v>
      </c>
    </row>
    <row r="2" customFormat="false" ht="12.75" hidden="false" customHeight="false" outlineLevel="0" collapsed="false">
      <c r="A2" s="0" t="s">
        <v>84</v>
      </c>
      <c r="B2" s="128" t="n">
        <v>33000000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2001-09-16T19:15:57Z</dcterms:created>
  <dc:creator>Workstation Trowbridge</dc:creator>
  <dc:description/>
  <dc:language>en-US</dc:language>
  <cp:lastModifiedBy>jdasovic</cp:lastModifiedBy>
  <cp:lastPrinted>2001-09-16T21:56:26Z</cp:lastPrinted>
  <dcterms:modified xsi:type="dcterms:W3CDTF">2001-09-24T16:40:32Z</dcterms:modified>
  <cp:revision>0</cp:revision>
  <dc:subject/>
  <dc:title/>
</cp:coreProperties>
</file>