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<sst xmlns="http://schemas.openxmlformats.org/spreadsheetml/2006/main" count="35" uniqueCount="31">
  <si>
    <t xml:space="preserve">Inputs:</t>
  </si>
  <si>
    <t xml:space="preserve">Invoice Month</t>
  </si>
  <si>
    <t xml:space="preserve">Redwood Capacity (Malin)</t>
  </si>
  <si>
    <t xml:space="preserve">Contract Quantity (CQ)</t>
  </si>
  <si>
    <t xml:space="preserve">Commodity Charge</t>
  </si>
  <si>
    <t xml:space="preserve">Gas Service Fee</t>
  </si>
  <si>
    <t xml:space="preserve">Fuel Charge</t>
  </si>
  <si>
    <t xml:space="preserve">Gas Sold by Enron--Malin</t>
  </si>
  <si>
    <t xml:space="preserve">Gas Sold by Enron--City Gate</t>
  </si>
  <si>
    <t xml:space="preserve">Third Party Gas</t>
  </si>
  <si>
    <t xml:space="preserve">Fixed  $3.04</t>
  </si>
  <si>
    <t xml:space="preserve">Fixed $3.90</t>
  </si>
  <si>
    <t xml:space="preserve">Bidweek</t>
  </si>
  <si>
    <t xml:space="preserve">Fixed $3.73</t>
  </si>
  <si>
    <t xml:space="preserve">Fixed  $5.775</t>
  </si>
  <si>
    <t xml:space="preserve">Fixed  $5.66</t>
  </si>
  <si>
    <t xml:space="preserve">Fixed  $4.70</t>
  </si>
  <si>
    <t xml:space="preserve">Fixed $3.39</t>
  </si>
  <si>
    <t xml:space="preserve">Date</t>
  </si>
  <si>
    <t xml:space="preserve">Flow to City Gate</t>
  </si>
  <si>
    <t xml:space="preserve">Flow to Malin</t>
  </si>
  <si>
    <t xml:space="preserve">Gas Sold By Third Party--Malin</t>
  </si>
  <si>
    <t xml:space="preserve">Gas Sold by Third Party--City Gate</t>
  </si>
  <si>
    <t xml:space="preserve">Total Gas to Malin less City Gate</t>
  </si>
  <si>
    <t xml:space="preserve">Total less Baseload--Malin</t>
  </si>
  <si>
    <t xml:space="preserve">Total</t>
  </si>
  <si>
    <t xml:space="preserve">Total City Gate+Malin</t>
  </si>
  <si>
    <t xml:space="preserve">Total Cost of Gas</t>
  </si>
  <si>
    <t xml:space="preserve">Unused Redwood Credit</t>
  </si>
  <si>
    <t xml:space="preserve">Redwood Credit</t>
  </si>
  <si>
    <t xml:space="preserve">Total Charge to Palo Alto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</si>
</sst>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_)"/>
    <numFmt numFmtId="166" formatCode="0.00%"/>
    <numFmt numFmtId="167" formatCode="[$-409]#,##0.00_);[RED]\(#,##0.00\)"/>
    <numFmt numFmtId="168" formatCode="_(\$* #,##0.00_);_(\$* \(#,##0.00\);_(\$* \-??_);_(@_)"/>
    <numFmt numFmtId="169" formatCode="[$-409]mmm\-yy"/>
    <numFmt numFmtId="170" formatCode="#,##0"/>
    <numFmt numFmtId="171" formatCode="_(\$* #,##0.000_);_(\$* \(#,##0.000\);_(\$* \-??_);_(@_)"/>
    <numFmt numFmtId="172" formatCode="_(* #,##0.00_);_(* \(#,##0.00\);_(* \-??_);_(@_)"/>
    <numFmt numFmtId="173" formatCode="_(* #,##0_);_(* \(#,##0\);_(* \-??_);_(@_)"/>
    <numFmt numFmtId="174" formatCode="[$-409]d\-mmm\-yy"/>
    <numFmt numFmtId="175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993366"/>
        <bgColor rgb="FF993366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1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4" borderId="1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4" borderId="1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8" fillId="5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5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5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5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2" min="2" style="1" width="9.7"/>
    <col collapsed="false" customWidth="true" hidden="false" outlineLevel="0" max="4" min="3" style="0" width="11.99"/>
    <col collapsed="false" customWidth="true" hidden="false" outlineLevel="0" max="6" min="6" style="0" width="16.84"/>
    <col collapsed="false" customWidth="true" hidden="false" outlineLevel="0" max="7" min="7" style="0" width="15.85"/>
    <col collapsed="false" customWidth="true" hidden="false" outlineLevel="0" max="9" min="9" style="0" width="12.42"/>
    <col collapsed="false" customWidth="true" hidden="false" outlineLevel="0" max="10" min="10" style="0" width="11.7"/>
    <col collapsed="false" customWidth="true" hidden="false" outlineLevel="0" max="12" min="12" style="0" width="13.41"/>
    <col collapsed="false" customWidth="true" hidden="false" outlineLevel="0" max="13" min="13" style="0" width="13.28"/>
    <col collapsed="false" customWidth="true" hidden="false" outlineLevel="0" max="16" min="14" style="0" width="12.28"/>
    <col collapsed="false" customWidth="true" hidden="false" outlineLevel="0" max="18" min="18" style="2" width="13.7"/>
    <col collapsed="false" customWidth="true" hidden="false" outlineLevel="0" max="24" min="19" style="2" width="12.28"/>
    <col collapsed="false" customWidth="true" hidden="false" outlineLevel="0" max="26" min="26" style="0" width="11.99"/>
    <col collapsed="false" customWidth="true" hidden="false" outlineLevel="0" max="27" min="27" style="0" width="11.28"/>
    <col collapsed="false" customWidth="true" hidden="false" outlineLevel="0" max="28" min="28" style="0" width="14.99"/>
    <col collapsed="false" customWidth="true" hidden="false" outlineLevel="0" max="30" min="30" style="0" width="10.41"/>
    <col collapsed="false" customWidth="true" hidden="false" outlineLevel="0" max="31" min="31" style="0" width="11.56"/>
    <col collapsed="false" customWidth="true" hidden="false" outlineLevel="0" max="33" min="33" style="0" width="12.28"/>
    <col collapsed="false" customWidth="true" hidden="false" outlineLevel="0" max="35" min="35" style="0" width="10.28"/>
  </cols>
  <sheetData>
    <row r="1" customFormat="false" ht="12.75" hidden="false" customHeight="false" outlineLevel="0" collapsed="false">
      <c r="A1" s="3" t="s">
        <v>0</v>
      </c>
      <c r="B1" s="4"/>
      <c r="C1" s="5"/>
    </row>
    <row r="2" customFormat="false" ht="12.75" hidden="false" customHeight="false" outlineLevel="0" collapsed="false">
      <c r="A2" s="6" t="s">
        <v>1</v>
      </c>
      <c r="B2" s="7"/>
      <c r="C2" s="8" t="n">
        <v>37135</v>
      </c>
    </row>
    <row r="3" customFormat="false" ht="12.75" hidden="false" customHeight="false" outlineLevel="0" collapsed="false">
      <c r="A3" s="6" t="s">
        <v>2</v>
      </c>
      <c r="B3" s="7"/>
      <c r="C3" s="9" t="n">
        <v>6173</v>
      </c>
    </row>
    <row r="4" customFormat="false" ht="12.75" hidden="false" customHeight="false" outlineLevel="0" collapsed="false">
      <c r="A4" s="6" t="s">
        <v>3</v>
      </c>
      <c r="B4" s="7"/>
      <c r="C4" s="10" t="n">
        <v>6090</v>
      </c>
    </row>
    <row r="5" customFormat="false" ht="12.75" hidden="false" customHeight="false" outlineLevel="0" collapsed="false">
      <c r="A5" s="6" t="s">
        <v>4</v>
      </c>
      <c r="B5" s="7"/>
      <c r="C5" s="11" t="n">
        <v>0.044</v>
      </c>
    </row>
    <row r="6" customFormat="false" ht="12.75" hidden="false" customHeight="false" outlineLevel="0" collapsed="false">
      <c r="A6" s="6" t="s">
        <v>5</v>
      </c>
      <c r="B6" s="7"/>
      <c r="C6" s="11" t="n">
        <v>0.115</v>
      </c>
    </row>
    <row r="7" customFormat="false" ht="13.5" hidden="false" customHeight="false" outlineLevel="0" collapsed="false">
      <c r="A7" s="12" t="s">
        <v>6</v>
      </c>
      <c r="B7" s="13"/>
      <c r="C7" s="14" t="n">
        <v>0.0137</v>
      </c>
    </row>
    <row r="9" customFormat="false" ht="16.5" hidden="false" customHeight="true" outlineLevel="0" collapsed="false">
      <c r="L9" s="15"/>
      <c r="M9" s="15"/>
      <c r="N9" s="15"/>
      <c r="O9" s="15"/>
      <c r="P9" s="15"/>
    </row>
    <row r="10" customFormat="false" ht="27" hidden="false" customHeight="true" outlineLevel="0" collapsed="false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 t="s">
        <v>7</v>
      </c>
      <c r="M10" s="18"/>
      <c r="N10" s="18"/>
      <c r="O10" s="18"/>
      <c r="P10" s="19"/>
      <c r="Q10" s="17"/>
      <c r="R10" s="20" t="s">
        <v>8</v>
      </c>
      <c r="S10" s="20"/>
      <c r="T10" s="20"/>
      <c r="U10" s="20"/>
      <c r="V10" s="20"/>
      <c r="W10" s="20"/>
      <c r="X10" s="21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customFormat="false" ht="26.25" hidden="false" customHeight="false" outlineLevel="0" collapsed="false">
      <c r="A11" s="16"/>
      <c r="B11" s="16"/>
      <c r="C11" s="17"/>
      <c r="D11" s="17"/>
      <c r="E11" s="17"/>
      <c r="F11" s="22" t="s">
        <v>9</v>
      </c>
      <c r="G11" s="22"/>
      <c r="H11" s="17"/>
      <c r="I11" s="17"/>
      <c r="J11" s="17"/>
      <c r="K11" s="17"/>
      <c r="L11" s="23" t="s">
        <v>10</v>
      </c>
      <c r="M11" s="24" t="s">
        <v>11</v>
      </c>
      <c r="N11" s="25" t="s">
        <v>12</v>
      </c>
      <c r="O11" s="26" t="s">
        <v>13</v>
      </c>
      <c r="P11" s="17"/>
      <c r="Q11" s="17"/>
      <c r="R11" s="27" t="s">
        <v>14</v>
      </c>
      <c r="S11" s="28" t="s">
        <v>15</v>
      </c>
      <c r="T11" s="28" t="s">
        <v>16</v>
      </c>
      <c r="U11" s="28" t="s">
        <v>16</v>
      </c>
      <c r="V11" s="28" t="s">
        <v>16</v>
      </c>
      <c r="W11" s="29" t="s">
        <v>17</v>
      </c>
      <c r="X11" s="30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customFormat="false" ht="39" hidden="false" customHeight="false" outlineLevel="0" collapsed="false">
      <c r="A12" s="31" t="s">
        <v>18</v>
      </c>
      <c r="B12" s="32"/>
      <c r="C12" s="33" t="s">
        <v>19</v>
      </c>
      <c r="D12" s="34" t="s">
        <v>20</v>
      </c>
      <c r="E12" s="32"/>
      <c r="F12" s="33" t="s">
        <v>21</v>
      </c>
      <c r="G12" s="34" t="s">
        <v>22</v>
      </c>
      <c r="H12" s="32"/>
      <c r="I12" s="33" t="s">
        <v>23</v>
      </c>
      <c r="J12" s="34" t="s">
        <v>24</v>
      </c>
      <c r="K12" s="32"/>
      <c r="L12" s="35" t="n">
        <v>1075</v>
      </c>
      <c r="M12" s="36" t="n">
        <v>60</v>
      </c>
      <c r="N12" s="37" t="n">
        <v>2.44</v>
      </c>
      <c r="O12" s="38" t="n">
        <v>0</v>
      </c>
      <c r="P12" s="39" t="s">
        <v>25</v>
      </c>
      <c r="Q12" s="32"/>
      <c r="R12" s="35" t="n">
        <v>95</v>
      </c>
      <c r="S12" s="40" t="n">
        <v>75</v>
      </c>
      <c r="T12" s="40" t="n">
        <v>525</v>
      </c>
      <c r="U12" s="40" t="n">
        <v>275</v>
      </c>
      <c r="V12" s="40" t="n">
        <v>0</v>
      </c>
      <c r="W12" s="40" t="n">
        <v>0</v>
      </c>
      <c r="X12" s="41" t="s">
        <v>25</v>
      </c>
      <c r="Y12" s="32"/>
      <c r="Z12" s="33" t="s">
        <v>26</v>
      </c>
      <c r="AA12" s="42" t="s">
        <v>5</v>
      </c>
      <c r="AB12" s="34" t="s">
        <v>27</v>
      </c>
      <c r="AC12" s="32"/>
      <c r="AD12" s="33" t="s">
        <v>28</v>
      </c>
      <c r="AE12" s="34" t="s">
        <v>29</v>
      </c>
      <c r="AF12" s="32"/>
      <c r="AG12" s="43" t="s">
        <v>30</v>
      </c>
      <c r="AH12" s="32"/>
      <c r="AI12" s="32"/>
    </row>
    <row r="13" customFormat="false" ht="12.75" hidden="false" customHeight="false" outlineLevel="0" collapsed="false">
      <c r="A13" s="44" t="n">
        <f aca="false">C2</f>
        <v>37135</v>
      </c>
      <c r="C13" s="45" t="n">
        <v>5285.232</v>
      </c>
      <c r="D13" s="46" t="n">
        <f aca="false">C13/(1-$C$7)</f>
        <v>5358.64544256312</v>
      </c>
      <c r="F13" s="47" t="n">
        <v>1500</v>
      </c>
      <c r="G13" s="48" t="n">
        <v>90</v>
      </c>
      <c r="I13" s="49" t="n">
        <f aca="false">(C13-SUM($R$12:$V$12)-G13)/(1-$C$7)</f>
        <v>4283.92172766907</v>
      </c>
      <c r="J13" s="50" t="n">
        <f aca="false">I13-F13</f>
        <v>2783.92172766907</v>
      </c>
      <c r="L13" s="51" t="n">
        <f aca="false">3.04*$L$12</f>
        <v>3268</v>
      </c>
      <c r="M13" s="52" t="n">
        <f aca="false">3.9*$M$12</f>
        <v>234</v>
      </c>
      <c r="N13" s="53" t="n">
        <f aca="false">J13*$N$12</f>
        <v>6792.76901551252</v>
      </c>
      <c r="O13" s="52" t="n">
        <f aca="false">3.73*O12</f>
        <v>0</v>
      </c>
      <c r="P13" s="54" t="n">
        <f aca="false">SUM(L13:O13)</f>
        <v>10294.7690155125</v>
      </c>
      <c r="R13" s="51" t="n">
        <f aca="false">$R$12*5.775</f>
        <v>548.625</v>
      </c>
      <c r="S13" s="53" t="n">
        <f aca="false">$S$12*5.66</f>
        <v>424.5</v>
      </c>
      <c r="T13" s="53" t="n">
        <f aca="false">$T$12*4.7</f>
        <v>2467.5</v>
      </c>
      <c r="U13" s="53" t="n">
        <f aca="false">$U$12*4.7</f>
        <v>1292.5</v>
      </c>
      <c r="V13" s="53" t="n">
        <f aca="false">$V$12*4.7</f>
        <v>0</v>
      </c>
      <c r="W13" s="53" t="n">
        <f aca="false">3.39*W12</f>
        <v>0</v>
      </c>
      <c r="X13" s="54" t="n">
        <f aca="false">SUM(R13:W13)</f>
        <v>4733.125</v>
      </c>
      <c r="Z13" s="55" t="n">
        <f aca="false">X13+P13</f>
        <v>15027.8940155125</v>
      </c>
      <c r="AA13" s="56" t="n">
        <f aca="false">C13*$C$6</f>
        <v>607.80168</v>
      </c>
      <c r="AB13" s="57" t="n">
        <f aca="false">Z13+AA13</f>
        <v>15635.6956955125</v>
      </c>
      <c r="AD13" s="49" t="n">
        <f aca="false">$C$3-I13</f>
        <v>1889.07827233093</v>
      </c>
      <c r="AE13" s="50" t="n">
        <f aca="false">AD13*$C$5</f>
        <v>83.1194439825611</v>
      </c>
      <c r="AG13" s="58" t="n">
        <f aca="false">AB13-AE13</f>
        <v>15552.57625153</v>
      </c>
      <c r="AH13" s="59"/>
      <c r="AI13" s="60"/>
    </row>
    <row r="14" customFormat="false" ht="12.75" hidden="false" customHeight="false" outlineLevel="0" collapsed="false">
      <c r="A14" s="44" t="n">
        <f aca="false">A13+1</f>
        <v>37136</v>
      </c>
      <c r="C14" s="61" t="n">
        <v>5134.864</v>
      </c>
      <c r="D14" s="62" t="n">
        <f aca="false">C14/(1-$C$7)</f>
        <v>5206.18878637332</v>
      </c>
      <c r="F14" s="47" t="n">
        <v>1500</v>
      </c>
      <c r="G14" s="48" t="n">
        <v>90</v>
      </c>
      <c r="I14" s="49" t="n">
        <f aca="false">(C14-SUM($R$12:$V$12)-G14)/(1-$C$7)</f>
        <v>4131.46507147927</v>
      </c>
      <c r="J14" s="50" t="n">
        <f aca="false">I14-F14</f>
        <v>2631.46507147927</v>
      </c>
      <c r="L14" s="51" t="n">
        <f aca="false">3.04*$L$12</f>
        <v>3268</v>
      </c>
      <c r="M14" s="52" t="n">
        <f aca="false">3.9*$M$12</f>
        <v>234</v>
      </c>
      <c r="N14" s="53" t="n">
        <f aca="false">J14*$N$12</f>
        <v>6420.77477440941</v>
      </c>
      <c r="O14" s="52" t="n">
        <f aca="false">3.73*O13</f>
        <v>0</v>
      </c>
      <c r="P14" s="54" t="n">
        <f aca="false">SUM(L14:O14)</f>
        <v>9922.77477440941</v>
      </c>
      <c r="R14" s="51" t="n">
        <f aca="false">$R$12*5.775</f>
        <v>548.625</v>
      </c>
      <c r="S14" s="53" t="n">
        <f aca="false">$S$12*5.66</f>
        <v>424.5</v>
      </c>
      <c r="T14" s="53" t="n">
        <f aca="false">$T$12*4.7</f>
        <v>2467.5</v>
      </c>
      <c r="U14" s="53" t="n">
        <f aca="false">$U$12*4.7</f>
        <v>1292.5</v>
      </c>
      <c r="V14" s="53" t="n">
        <f aca="false">$V$12*4.7</f>
        <v>0</v>
      </c>
      <c r="W14" s="53" t="n">
        <f aca="false">3.39*W13</f>
        <v>0</v>
      </c>
      <c r="X14" s="54" t="n">
        <f aca="false">SUM(R14:W14)</f>
        <v>4733.125</v>
      </c>
      <c r="Z14" s="55" t="n">
        <f aca="false">X14+P14</f>
        <v>14655.8997744094</v>
      </c>
      <c r="AA14" s="56" t="n">
        <f aca="false">C14*$C$6</f>
        <v>590.50936</v>
      </c>
      <c r="AB14" s="57" t="n">
        <f aca="false">Z14+AA14</f>
        <v>15246.4091344094</v>
      </c>
      <c r="AD14" s="49" t="n">
        <f aca="false">$C$3-I14</f>
        <v>2041.53492852073</v>
      </c>
      <c r="AE14" s="50" t="n">
        <f aca="false">AD14*$C$5</f>
        <v>89.8275368549123</v>
      </c>
      <c r="AG14" s="58" t="n">
        <f aca="false">AB14-AE14</f>
        <v>15156.5815975545</v>
      </c>
      <c r="AH14" s="59"/>
      <c r="AI14" s="60"/>
    </row>
    <row r="15" customFormat="false" ht="12.75" hidden="false" customHeight="false" outlineLevel="0" collapsed="false">
      <c r="A15" s="44" t="n">
        <f aca="false">A14+1</f>
        <v>37137</v>
      </c>
      <c r="C15" s="61" t="n">
        <v>5469.128</v>
      </c>
      <c r="D15" s="62" t="n">
        <f aca="false">C15/(1-$C$7)</f>
        <v>5545.09581263307</v>
      </c>
      <c r="F15" s="47" t="n">
        <v>1500</v>
      </c>
      <c r="G15" s="48" t="n">
        <v>90</v>
      </c>
      <c r="I15" s="49" t="n">
        <f aca="false">(C15-SUM($R$12:$V$12)-G15)/(1-$C$7)</f>
        <v>4470.37209773903</v>
      </c>
      <c r="J15" s="50" t="n">
        <f aca="false">I15-F15</f>
        <v>2970.37209773903</v>
      </c>
      <c r="L15" s="51" t="n">
        <f aca="false">3.04*$L$12</f>
        <v>3268</v>
      </c>
      <c r="M15" s="52" t="n">
        <f aca="false">3.9*$M$12</f>
        <v>234</v>
      </c>
      <c r="N15" s="53" t="n">
        <f aca="false">J15*$N$12</f>
        <v>7247.70791848322</v>
      </c>
      <c r="O15" s="52" t="n">
        <f aca="false">3.73*O14</f>
        <v>0</v>
      </c>
      <c r="P15" s="54" t="n">
        <f aca="false">SUM(L15:O15)</f>
        <v>10749.7079184832</v>
      </c>
      <c r="R15" s="51" t="n">
        <f aca="false">$R$12*5.775</f>
        <v>548.625</v>
      </c>
      <c r="S15" s="53" t="n">
        <f aca="false">$S$12*5.66</f>
        <v>424.5</v>
      </c>
      <c r="T15" s="53" t="n">
        <f aca="false">$T$12*4.7</f>
        <v>2467.5</v>
      </c>
      <c r="U15" s="53" t="n">
        <f aca="false">$U$12*4.7</f>
        <v>1292.5</v>
      </c>
      <c r="V15" s="53" t="n">
        <f aca="false">$V$12*4.7</f>
        <v>0</v>
      </c>
      <c r="W15" s="53" t="n">
        <f aca="false">3.39*W14</f>
        <v>0</v>
      </c>
      <c r="X15" s="54" t="n">
        <f aca="false">SUM(R15:W15)</f>
        <v>4733.125</v>
      </c>
      <c r="Z15" s="55" t="n">
        <f aca="false">X15+P15</f>
        <v>15482.8329184832</v>
      </c>
      <c r="AA15" s="56" t="n">
        <f aca="false">C15*$C$6</f>
        <v>628.94972</v>
      </c>
      <c r="AB15" s="57" t="n">
        <f aca="false">Z15+AA15</f>
        <v>16111.7826384832</v>
      </c>
      <c r="AD15" s="49" t="n">
        <f aca="false">$C$3-I15</f>
        <v>1702.62790226098</v>
      </c>
      <c r="AE15" s="50" t="n">
        <f aca="false">AD15*$C$5</f>
        <v>74.9156276994829</v>
      </c>
      <c r="AG15" s="58" t="n">
        <f aca="false">AB15-AE15</f>
        <v>16036.8670107837</v>
      </c>
      <c r="AH15" s="59"/>
      <c r="AI15" s="60"/>
    </row>
    <row r="16" customFormat="false" ht="12.75" hidden="false" customHeight="false" outlineLevel="0" collapsed="false">
      <c r="A16" s="44" t="n">
        <f aca="false">A15+1</f>
        <v>37138</v>
      </c>
      <c r="C16" s="61" t="n">
        <v>5632.704</v>
      </c>
      <c r="D16" s="62" t="n">
        <f aca="false">C16/(1-$C$7)</f>
        <v>5710.94393186657</v>
      </c>
      <c r="F16" s="47" t="n">
        <v>1500</v>
      </c>
      <c r="G16" s="63" t="n">
        <f aca="false">G15</f>
        <v>90</v>
      </c>
      <c r="I16" s="49" t="n">
        <f aca="false">(C16-SUM($R$12:$V$12)-G16)/(1-$C$7)</f>
        <v>4636.22021697252</v>
      </c>
      <c r="J16" s="50" t="n">
        <f aca="false">I16-F16</f>
        <v>3136.22021697252</v>
      </c>
      <c r="L16" s="51" t="n">
        <f aca="false">3.04*$L$12</f>
        <v>3268</v>
      </c>
      <c r="M16" s="52" t="n">
        <f aca="false">3.9*$M$12</f>
        <v>234</v>
      </c>
      <c r="N16" s="53" t="n">
        <f aca="false">J16*$N$12</f>
        <v>7652.37732941296</v>
      </c>
      <c r="O16" s="52" t="n">
        <f aca="false">3.73*O15</f>
        <v>0</v>
      </c>
      <c r="P16" s="54" t="n">
        <f aca="false">SUM(L16:O16)</f>
        <v>11154.377329413</v>
      </c>
      <c r="R16" s="51" t="n">
        <f aca="false">$R$12*5.775</f>
        <v>548.625</v>
      </c>
      <c r="S16" s="53" t="n">
        <f aca="false">$S$12*5.66</f>
        <v>424.5</v>
      </c>
      <c r="T16" s="53" t="n">
        <f aca="false">$T$12*4.7</f>
        <v>2467.5</v>
      </c>
      <c r="U16" s="53" t="n">
        <f aca="false">$U$12*4.7</f>
        <v>1292.5</v>
      </c>
      <c r="V16" s="53" t="n">
        <f aca="false">$V$12*4.7</f>
        <v>0</v>
      </c>
      <c r="W16" s="53" t="n">
        <f aca="false">3.39*W15</f>
        <v>0</v>
      </c>
      <c r="X16" s="54" t="n">
        <f aca="false">SUM(R16:W16)</f>
        <v>4733.125</v>
      </c>
      <c r="Z16" s="55" t="n">
        <f aca="false">X16+P16</f>
        <v>15887.502329413</v>
      </c>
      <c r="AA16" s="56" t="n">
        <f aca="false">C16*$C$6</f>
        <v>647.76096</v>
      </c>
      <c r="AB16" s="57" t="n">
        <f aca="false">Z16+AA16</f>
        <v>16535.263289413</v>
      </c>
      <c r="AD16" s="49" t="n">
        <f aca="false">$C$3-I16</f>
        <v>1536.77978302748</v>
      </c>
      <c r="AE16" s="50" t="n">
        <f aca="false">AD16*$C$5</f>
        <v>67.618310453209</v>
      </c>
      <c r="AG16" s="58" t="n">
        <f aca="false">AB16-AE16</f>
        <v>16467.6449789597</v>
      </c>
      <c r="AH16" s="59"/>
      <c r="AI16" s="60"/>
    </row>
    <row r="17" customFormat="false" ht="12.75" hidden="false" customHeight="false" outlineLevel="0" collapsed="false">
      <c r="A17" s="44" t="n">
        <f aca="false">A16+1</f>
        <v>37139</v>
      </c>
      <c r="C17" s="61" t="n">
        <v>5877.56</v>
      </c>
      <c r="D17" s="62" t="n">
        <f aca="false">C17/(1-$C$7)</f>
        <v>5959.20105444591</v>
      </c>
      <c r="F17" s="64" t="n">
        <f aca="false">$F$16</f>
        <v>1500</v>
      </c>
      <c r="G17" s="63" t="n">
        <f aca="false">G16</f>
        <v>90</v>
      </c>
      <c r="I17" s="49" t="n">
        <f aca="false">(C17-SUM($R$12:$V$12)-G17)/(1-$C$7)</f>
        <v>4884.47733955186</v>
      </c>
      <c r="J17" s="50" t="n">
        <f aca="false">I17-F17</f>
        <v>3384.47733955186</v>
      </c>
      <c r="L17" s="51" t="n">
        <f aca="false">3.04*$L$12</f>
        <v>3268</v>
      </c>
      <c r="M17" s="52" t="n">
        <f aca="false">3.9*$M$12</f>
        <v>234</v>
      </c>
      <c r="N17" s="53" t="n">
        <f aca="false">J17*$N$12</f>
        <v>8258.12470850654</v>
      </c>
      <c r="O17" s="52" t="n">
        <f aca="false">3.73*O16</f>
        <v>0</v>
      </c>
      <c r="P17" s="54" t="n">
        <f aca="false">SUM(L17:O17)</f>
        <v>11760.1247085065</v>
      </c>
      <c r="R17" s="51" t="n">
        <f aca="false">$R$12*5.775</f>
        <v>548.625</v>
      </c>
      <c r="S17" s="53" t="n">
        <f aca="false">$S$12*5.66</f>
        <v>424.5</v>
      </c>
      <c r="T17" s="53" t="n">
        <f aca="false">$T$12*4.7</f>
        <v>2467.5</v>
      </c>
      <c r="U17" s="53" t="n">
        <f aca="false">$U$12*4.7</f>
        <v>1292.5</v>
      </c>
      <c r="V17" s="53" t="n">
        <f aca="false">$V$12*4.7</f>
        <v>0</v>
      </c>
      <c r="W17" s="53" t="n">
        <f aca="false">3.39*W16</f>
        <v>0</v>
      </c>
      <c r="X17" s="54" t="n">
        <f aca="false">SUM(R17:W17)</f>
        <v>4733.125</v>
      </c>
      <c r="Z17" s="55" t="n">
        <f aca="false">X17+P17</f>
        <v>16493.2497085065</v>
      </c>
      <c r="AA17" s="56" t="n">
        <f aca="false">C17*$C$6</f>
        <v>675.9194</v>
      </c>
      <c r="AB17" s="57" t="n">
        <f aca="false">Z17+AA17</f>
        <v>17169.1691085065</v>
      </c>
      <c r="AD17" s="49" t="n">
        <f aca="false">$C$3-I17</f>
        <v>1288.52266044814</v>
      </c>
      <c r="AE17" s="50" t="n">
        <f aca="false">AD17*$C$5</f>
        <v>56.6949970597181</v>
      </c>
      <c r="AG17" s="58" t="n">
        <f aca="false">AB17-AE17</f>
        <v>17112.4741114468</v>
      </c>
      <c r="AH17" s="59"/>
      <c r="AI17" s="60"/>
    </row>
    <row r="18" customFormat="false" ht="12.75" hidden="false" customHeight="false" outlineLevel="0" collapsed="false">
      <c r="A18" s="44" t="n">
        <f aca="false">A17+1</f>
        <v>37140</v>
      </c>
      <c r="C18" s="61" t="n">
        <v>6086.856</v>
      </c>
      <c r="D18" s="62" t="n">
        <f aca="false">C18/(1-$C$7)</f>
        <v>6171.40423806144</v>
      </c>
      <c r="F18" s="64" t="n">
        <f aca="false">$F$16</f>
        <v>1500</v>
      </c>
      <c r="G18" s="63" t="n">
        <f aca="false">G17</f>
        <v>90</v>
      </c>
      <c r="I18" s="49" t="n">
        <f aca="false">(C18-SUM($R$12:$V$12)-G18)/(1-$C$7)</f>
        <v>5096.68052316739</v>
      </c>
      <c r="J18" s="50" t="n">
        <f aca="false">I18-F18</f>
        <v>3596.68052316739</v>
      </c>
      <c r="L18" s="51" t="n">
        <f aca="false">3.04*$L$12</f>
        <v>3268</v>
      </c>
      <c r="M18" s="52" t="n">
        <f aca="false">3.9*$M$12</f>
        <v>234</v>
      </c>
      <c r="N18" s="53" t="n">
        <f aca="false">J18*$N$12</f>
        <v>8775.90047652844</v>
      </c>
      <c r="O18" s="52" t="n">
        <f aca="false">3.73*O17</f>
        <v>0</v>
      </c>
      <c r="P18" s="54" t="n">
        <f aca="false">SUM(L18:O18)</f>
        <v>12277.9004765284</v>
      </c>
      <c r="R18" s="51" t="n">
        <f aca="false">$R$12*5.775</f>
        <v>548.625</v>
      </c>
      <c r="S18" s="53" t="n">
        <f aca="false">$S$12*5.66</f>
        <v>424.5</v>
      </c>
      <c r="T18" s="53" t="n">
        <f aca="false">$T$12*4.7</f>
        <v>2467.5</v>
      </c>
      <c r="U18" s="53" t="n">
        <f aca="false">$U$12*4.7</f>
        <v>1292.5</v>
      </c>
      <c r="V18" s="53" t="n">
        <f aca="false">$V$12*4.7</f>
        <v>0</v>
      </c>
      <c r="W18" s="53" t="n">
        <f aca="false">3.39*W17</f>
        <v>0</v>
      </c>
      <c r="X18" s="54" t="n">
        <f aca="false">SUM(R18:W18)</f>
        <v>4733.125</v>
      </c>
      <c r="Z18" s="55" t="n">
        <f aca="false">X18+P18</f>
        <v>17011.0254765284</v>
      </c>
      <c r="AA18" s="56" t="n">
        <f aca="false">C18*$C$6</f>
        <v>699.98844</v>
      </c>
      <c r="AB18" s="57" t="n">
        <f aca="false">Z18+AA18</f>
        <v>17711.0139165284</v>
      </c>
      <c r="AD18" s="49" t="n">
        <f aca="false">$C$3-I18</f>
        <v>1076.31947683261</v>
      </c>
      <c r="AE18" s="50" t="n">
        <f aca="false">AD18*$C$5</f>
        <v>47.3580569806347</v>
      </c>
      <c r="AG18" s="58" t="n">
        <f aca="false">AB18-AE18</f>
        <v>17663.6558595478</v>
      </c>
      <c r="AH18" s="59"/>
      <c r="AI18" s="60"/>
    </row>
    <row r="19" customFormat="false" ht="12.75" hidden="false" customHeight="false" outlineLevel="0" collapsed="false">
      <c r="A19" s="44" t="n">
        <f aca="false">A18+1</f>
        <v>37141</v>
      </c>
      <c r="C19" s="61" t="n">
        <v>5945.632</v>
      </c>
      <c r="D19" s="62" t="n">
        <f aca="false">C19/(1-$C$7)</f>
        <v>6028.21859474805</v>
      </c>
      <c r="F19" s="64" t="n">
        <f aca="false">$F$16</f>
        <v>1500</v>
      </c>
      <c r="G19" s="63" t="n">
        <f aca="false">G18</f>
        <v>90</v>
      </c>
      <c r="I19" s="49" t="n">
        <f aca="false">(C19-SUM($R$12:$V$12)-G19)/(1-$C$7)</f>
        <v>4953.494879854</v>
      </c>
      <c r="J19" s="50" t="n">
        <f aca="false">I19-F19</f>
        <v>3453.494879854</v>
      </c>
      <c r="L19" s="51" t="n">
        <f aca="false">3.04*$L$12</f>
        <v>3268</v>
      </c>
      <c r="M19" s="52" t="n">
        <f aca="false">3.9*$M$12</f>
        <v>234</v>
      </c>
      <c r="N19" s="53" t="n">
        <f aca="false">J19*$N$12</f>
        <v>8426.52750684376</v>
      </c>
      <c r="O19" s="52" t="n">
        <f aca="false">3.73*O18</f>
        <v>0</v>
      </c>
      <c r="P19" s="54" t="n">
        <f aca="false">SUM(L19:O19)</f>
        <v>11928.5275068438</v>
      </c>
      <c r="R19" s="51" t="n">
        <f aca="false">$R$12*5.775</f>
        <v>548.625</v>
      </c>
      <c r="S19" s="53" t="n">
        <f aca="false">$S$12*5.66</f>
        <v>424.5</v>
      </c>
      <c r="T19" s="53" t="n">
        <f aca="false">$T$12*4.7</f>
        <v>2467.5</v>
      </c>
      <c r="U19" s="53" t="n">
        <f aca="false">$U$12*4.7</f>
        <v>1292.5</v>
      </c>
      <c r="V19" s="53" t="n">
        <f aca="false">$V$12*4.7</f>
        <v>0</v>
      </c>
      <c r="W19" s="53" t="n">
        <f aca="false">3.39*W18</f>
        <v>0</v>
      </c>
      <c r="X19" s="54" t="n">
        <f aca="false">SUM(R19:W19)</f>
        <v>4733.125</v>
      </c>
      <c r="Z19" s="55" t="n">
        <f aca="false">X19+P19</f>
        <v>16661.6525068438</v>
      </c>
      <c r="AA19" s="56" t="n">
        <f aca="false">C19*$C$6</f>
        <v>683.74768</v>
      </c>
      <c r="AB19" s="57" t="n">
        <f aca="false">Z19+AA19</f>
        <v>17345.4001868438</v>
      </c>
      <c r="AD19" s="49" t="n">
        <f aca="false">$C$3-I19</f>
        <v>1219.505120146</v>
      </c>
      <c r="AE19" s="50" t="n">
        <f aca="false">AD19*$C$5</f>
        <v>53.658225286424</v>
      </c>
      <c r="AG19" s="58" t="n">
        <f aca="false">AB19-AE19</f>
        <v>17291.7419615573</v>
      </c>
      <c r="AH19" s="59"/>
      <c r="AI19" s="60"/>
    </row>
    <row r="20" customFormat="false" ht="12.75" hidden="false" customHeight="false" outlineLevel="0" collapsed="false">
      <c r="A20" s="44" t="n">
        <f aca="false">A19+1</f>
        <v>37142</v>
      </c>
      <c r="C20" s="61" t="n">
        <v>5534.152</v>
      </c>
      <c r="D20" s="62" t="n">
        <f aca="false">C20/(1-$C$7)</f>
        <v>5611.02301530974</v>
      </c>
      <c r="F20" s="64" t="n">
        <f aca="false">$F$16</f>
        <v>1500</v>
      </c>
      <c r="G20" s="63" t="n">
        <f aca="false">G19</f>
        <v>90</v>
      </c>
      <c r="I20" s="49" t="n">
        <f aca="false">(C20-SUM($R$12:$V$12)-G20)/(1-$C$7)</f>
        <v>4536.2993004157</v>
      </c>
      <c r="J20" s="50" t="n">
        <f aca="false">I20-F20</f>
        <v>3036.2993004157</v>
      </c>
      <c r="L20" s="51" t="n">
        <f aca="false">3.04*$L$12</f>
        <v>3268</v>
      </c>
      <c r="M20" s="52" t="n">
        <f aca="false">3.9*$M$12</f>
        <v>234</v>
      </c>
      <c r="N20" s="53" t="n">
        <f aca="false">J20*$N$12</f>
        <v>7408.5702930143</v>
      </c>
      <c r="O20" s="52" t="n">
        <f aca="false">3.73*O19</f>
        <v>0</v>
      </c>
      <c r="P20" s="54" t="n">
        <f aca="false">SUM(L20:O20)</f>
        <v>10910.5702930143</v>
      </c>
      <c r="R20" s="51" t="n">
        <f aca="false">$R$12*5.775</f>
        <v>548.625</v>
      </c>
      <c r="S20" s="53" t="n">
        <f aca="false">$S$12*5.66</f>
        <v>424.5</v>
      </c>
      <c r="T20" s="53" t="n">
        <f aca="false">$T$12*4.7</f>
        <v>2467.5</v>
      </c>
      <c r="U20" s="53" t="n">
        <f aca="false">$U$12*4.7</f>
        <v>1292.5</v>
      </c>
      <c r="V20" s="53" t="n">
        <f aca="false">$V$12*4.7</f>
        <v>0</v>
      </c>
      <c r="W20" s="53" t="n">
        <f aca="false">3.39*W19</f>
        <v>0</v>
      </c>
      <c r="X20" s="54" t="n">
        <f aca="false">SUM(R20:W20)</f>
        <v>4733.125</v>
      </c>
      <c r="Z20" s="55" t="n">
        <f aca="false">X20+P20</f>
        <v>15643.6952930143</v>
      </c>
      <c r="AA20" s="56" t="n">
        <f aca="false">C20*$C$6</f>
        <v>636.42748</v>
      </c>
      <c r="AB20" s="57" t="n">
        <f aca="false">Z20+AA20</f>
        <v>16280.1227730143</v>
      </c>
      <c r="AD20" s="49" t="n">
        <f aca="false">$C$3-I20</f>
        <v>1636.7006995843</v>
      </c>
      <c r="AE20" s="50" t="n">
        <f aca="false">AD20*$C$5</f>
        <v>72.0148307817094</v>
      </c>
      <c r="AG20" s="58" t="n">
        <f aca="false">AB20-AE20</f>
        <v>16208.1079422326</v>
      </c>
      <c r="AH20" s="59"/>
      <c r="AI20" s="60"/>
    </row>
    <row r="21" customFormat="false" ht="12.75" hidden="false" customHeight="false" outlineLevel="0" collapsed="false">
      <c r="A21" s="44" t="n">
        <f aca="false">A20+1</f>
        <v>37143</v>
      </c>
      <c r="C21" s="61" t="n">
        <v>5704.84</v>
      </c>
      <c r="D21" s="62" t="n">
        <f aca="false">C21/(1-$C$7)</f>
        <v>5784.081922336</v>
      </c>
      <c r="F21" s="64" t="n">
        <f aca="false">$F$16</f>
        <v>1500</v>
      </c>
      <c r="G21" s="63" t="n">
        <f aca="false">G20</f>
        <v>90</v>
      </c>
      <c r="I21" s="49" t="n">
        <f aca="false">(C21-SUM($R$12:$V$12)-G21)/(1-$C$7)</f>
        <v>4709.35820744196</v>
      </c>
      <c r="J21" s="50" t="n">
        <f aca="false">I21-F21</f>
        <v>3209.35820744196</v>
      </c>
      <c r="L21" s="51" t="n">
        <f aca="false">3.04*$L$12</f>
        <v>3268</v>
      </c>
      <c r="M21" s="52" t="n">
        <f aca="false">3.9*$M$12</f>
        <v>234</v>
      </c>
      <c r="N21" s="53" t="n">
        <f aca="false">J21*$N$12</f>
        <v>7830.83402615837</v>
      </c>
      <c r="O21" s="52" t="n">
        <f aca="false">3.73*O20</f>
        <v>0</v>
      </c>
      <c r="P21" s="54" t="n">
        <f aca="false">SUM(L21:O21)</f>
        <v>11332.8340261584</v>
      </c>
      <c r="R21" s="51" t="n">
        <f aca="false">$R$12*5.775</f>
        <v>548.625</v>
      </c>
      <c r="S21" s="53" t="n">
        <f aca="false">$S$12*5.66</f>
        <v>424.5</v>
      </c>
      <c r="T21" s="53" t="n">
        <f aca="false">$T$12*4.7</f>
        <v>2467.5</v>
      </c>
      <c r="U21" s="53" t="n">
        <f aca="false">$U$12*4.7</f>
        <v>1292.5</v>
      </c>
      <c r="V21" s="53" t="n">
        <f aca="false">$V$12*4.7</f>
        <v>0</v>
      </c>
      <c r="W21" s="53" t="n">
        <f aca="false">3.39*W20</f>
        <v>0</v>
      </c>
      <c r="X21" s="54" t="n">
        <f aca="false">SUM(R21:W21)</f>
        <v>4733.125</v>
      </c>
      <c r="Z21" s="55" t="n">
        <f aca="false">X21+P21</f>
        <v>16065.9590261584</v>
      </c>
      <c r="AA21" s="56" t="n">
        <f aca="false">C21*$C$6</f>
        <v>656.0566</v>
      </c>
      <c r="AB21" s="57" t="n">
        <f aca="false">Z21+AA21</f>
        <v>16722.0156261584</v>
      </c>
      <c r="AD21" s="49" t="n">
        <f aca="false">$C$3-I21</f>
        <v>1463.64179255804</v>
      </c>
      <c r="AE21" s="50" t="n">
        <f aca="false">AD21*$C$5</f>
        <v>64.400238872554</v>
      </c>
      <c r="AG21" s="58" t="n">
        <f aca="false">AB21-AE21</f>
        <v>16657.6153872858</v>
      </c>
      <c r="AH21" s="59"/>
      <c r="AI21" s="60"/>
    </row>
    <row r="22" customFormat="false" ht="12.75" hidden="false" customHeight="false" outlineLevel="0" collapsed="false">
      <c r="A22" s="44" t="n">
        <f aca="false">A21+1</f>
        <v>37144</v>
      </c>
      <c r="C22" s="61" t="n">
        <v>6038.088</v>
      </c>
      <c r="D22" s="62" t="n">
        <f aca="false">C22/(1-$C$7)</f>
        <v>6121.95883605394</v>
      </c>
      <c r="F22" s="64" t="n">
        <f aca="false">$F$16</f>
        <v>1500</v>
      </c>
      <c r="G22" s="63" t="n">
        <f aca="false">G21</f>
        <v>90</v>
      </c>
      <c r="I22" s="49" t="n">
        <f aca="false">(C22-SUM($R$12:$V$12)-G22)/(1-$C$7)</f>
        <v>5047.23512115989</v>
      </c>
      <c r="J22" s="50" t="n">
        <f aca="false">I22-F22</f>
        <v>3547.23512115989</v>
      </c>
      <c r="L22" s="51" t="n">
        <f aca="false">3.04*$L$12</f>
        <v>3268</v>
      </c>
      <c r="M22" s="52" t="n">
        <f aca="false">3.9*$M$12</f>
        <v>234</v>
      </c>
      <c r="N22" s="53" t="n">
        <f aca="false">J22*$N$12</f>
        <v>8655.25369563013</v>
      </c>
      <c r="O22" s="52" t="n">
        <f aca="false">3.73*O21</f>
        <v>0</v>
      </c>
      <c r="P22" s="54" t="n">
        <f aca="false">SUM(L22:O22)</f>
        <v>12157.2536956301</v>
      </c>
      <c r="R22" s="51" t="n">
        <f aca="false">$R$12*5.775</f>
        <v>548.625</v>
      </c>
      <c r="S22" s="53" t="n">
        <f aca="false">$S$12*5.66</f>
        <v>424.5</v>
      </c>
      <c r="T22" s="53" t="n">
        <f aca="false">$T$12*4.7</f>
        <v>2467.5</v>
      </c>
      <c r="U22" s="53" t="n">
        <f aca="false">$U$12*4.7</f>
        <v>1292.5</v>
      </c>
      <c r="V22" s="53" t="n">
        <f aca="false">$V$12*4.7</f>
        <v>0</v>
      </c>
      <c r="W22" s="53" t="n">
        <f aca="false">3.39*W21</f>
        <v>0</v>
      </c>
      <c r="X22" s="54" t="n">
        <f aca="false">SUM(R22:W22)</f>
        <v>4733.125</v>
      </c>
      <c r="Z22" s="55" t="n">
        <f aca="false">X22+P22</f>
        <v>16890.3786956301</v>
      </c>
      <c r="AA22" s="56" t="n">
        <f aca="false">C22*$C$6</f>
        <v>694.38012</v>
      </c>
      <c r="AB22" s="57" t="n">
        <f aca="false">Z22+AA22</f>
        <v>17584.7588156301</v>
      </c>
      <c r="AD22" s="49" t="n">
        <f aca="false">$C$3-I22</f>
        <v>1125.76487884011</v>
      </c>
      <c r="AE22" s="50" t="n">
        <f aca="false">AD22*$C$5</f>
        <v>49.5336546689648</v>
      </c>
      <c r="AG22" s="58" t="n">
        <f aca="false">AB22-AE22</f>
        <v>17535.2251609612</v>
      </c>
      <c r="AH22" s="59"/>
      <c r="AI22" s="60"/>
    </row>
    <row r="23" customFormat="false" ht="12.75" hidden="false" customHeight="false" outlineLevel="0" collapsed="false">
      <c r="A23" s="44" t="n">
        <f aca="false">A22+1</f>
        <v>37145</v>
      </c>
      <c r="C23" s="61" t="n">
        <v>5873.496</v>
      </c>
      <c r="D23" s="62" t="n">
        <f aca="false">C23/(1-$C$7)</f>
        <v>5955.08060427862</v>
      </c>
      <c r="F23" s="64" t="n">
        <f aca="false">$F$16</f>
        <v>1500</v>
      </c>
      <c r="G23" s="63" t="n">
        <f aca="false">G22</f>
        <v>90</v>
      </c>
      <c r="I23" s="49" t="n">
        <f aca="false">(C23-SUM($R$12:$V$12)-G23)/(1-$C$7)</f>
        <v>4880.35688938457</v>
      </c>
      <c r="J23" s="50" t="n">
        <f aca="false">I23-F23</f>
        <v>3380.35688938457</v>
      </c>
      <c r="L23" s="51" t="n">
        <f aca="false">3.04*$L$12</f>
        <v>3268</v>
      </c>
      <c r="M23" s="52" t="n">
        <f aca="false">3.9*$M$12</f>
        <v>234</v>
      </c>
      <c r="N23" s="53" t="n">
        <f aca="false">J23*$N$12</f>
        <v>8248.07081009835</v>
      </c>
      <c r="O23" s="52" t="n">
        <f aca="false">3.73*O22</f>
        <v>0</v>
      </c>
      <c r="P23" s="54" t="n">
        <f aca="false">SUM(L23:O23)</f>
        <v>11750.0708100983</v>
      </c>
      <c r="R23" s="51" t="n">
        <f aca="false">$R$12*5.775</f>
        <v>548.625</v>
      </c>
      <c r="S23" s="53" t="n">
        <f aca="false">$S$12*5.66</f>
        <v>424.5</v>
      </c>
      <c r="T23" s="53" t="n">
        <f aca="false">$T$12*4.7</f>
        <v>2467.5</v>
      </c>
      <c r="U23" s="53" t="n">
        <f aca="false">$U$12*4.7</f>
        <v>1292.5</v>
      </c>
      <c r="V23" s="53" t="n">
        <f aca="false">$V$12*4.7</f>
        <v>0</v>
      </c>
      <c r="W23" s="53" t="n">
        <f aca="false">3.39*W22</f>
        <v>0</v>
      </c>
      <c r="X23" s="54" t="n">
        <f aca="false">SUM(R23:W23)</f>
        <v>4733.125</v>
      </c>
      <c r="Z23" s="55" t="n">
        <f aca="false">X23+P23</f>
        <v>16483.1958100983</v>
      </c>
      <c r="AA23" s="56" t="n">
        <f aca="false">C23*$C$6</f>
        <v>675.45204</v>
      </c>
      <c r="AB23" s="57" t="n">
        <f aca="false">Z23+AA23</f>
        <v>17158.6478500983</v>
      </c>
      <c r="AD23" s="49" t="n">
        <f aca="false">$C$3-I23</f>
        <v>1292.64311061543</v>
      </c>
      <c r="AE23" s="50" t="n">
        <f aca="false">AD23*$C$5</f>
        <v>56.876296867079</v>
      </c>
      <c r="AG23" s="58" t="n">
        <f aca="false">AB23-AE23</f>
        <v>17101.7715532313</v>
      </c>
      <c r="AH23" s="59"/>
      <c r="AI23" s="60"/>
    </row>
    <row r="24" customFormat="false" ht="12.75" hidden="false" customHeight="false" outlineLevel="0" collapsed="false">
      <c r="A24" s="44" t="n">
        <f aca="false">A23+1</f>
        <v>37146</v>
      </c>
      <c r="C24" s="61" t="n">
        <v>6402.832</v>
      </c>
      <c r="D24" s="62" t="n">
        <f aca="false">C24/(1-$C$7)</f>
        <v>6491.76923856839</v>
      </c>
      <c r="F24" s="64" t="n">
        <f aca="false">$F$16</f>
        <v>1500</v>
      </c>
      <c r="G24" s="63" t="n">
        <f aca="false">G23</f>
        <v>90</v>
      </c>
      <c r="I24" s="49" t="n">
        <f aca="false">(C24-SUM($R$12:$V$12)-G24)/(1-$C$7)</f>
        <v>5417.04552367434</v>
      </c>
      <c r="J24" s="50" t="n">
        <f aca="false">I24-F24</f>
        <v>3917.04552367434</v>
      </c>
      <c r="L24" s="51" t="n">
        <f aca="false">3.04*$L$12</f>
        <v>3268</v>
      </c>
      <c r="M24" s="52" t="n">
        <f aca="false">3.9*$M$12</f>
        <v>234</v>
      </c>
      <c r="N24" s="53" t="n">
        <f aca="false">J24*$N$12</f>
        <v>9557.59107776539</v>
      </c>
      <c r="O24" s="52" t="n">
        <f aca="false">3.73*O23</f>
        <v>0</v>
      </c>
      <c r="P24" s="54" t="n">
        <f aca="false">SUM(L24:O24)</f>
        <v>13059.5910777654</v>
      </c>
      <c r="R24" s="51" t="n">
        <f aca="false">$R$12*5.775</f>
        <v>548.625</v>
      </c>
      <c r="S24" s="53" t="n">
        <f aca="false">$S$12*5.66</f>
        <v>424.5</v>
      </c>
      <c r="T24" s="53" t="n">
        <f aca="false">$T$12*4.7</f>
        <v>2467.5</v>
      </c>
      <c r="U24" s="53" t="n">
        <f aca="false">$U$12*4.7</f>
        <v>1292.5</v>
      </c>
      <c r="V24" s="53" t="n">
        <f aca="false">$V$12*4.7</f>
        <v>0</v>
      </c>
      <c r="W24" s="53" t="n">
        <f aca="false">3.39*W23</f>
        <v>0</v>
      </c>
      <c r="X24" s="54" t="n">
        <f aca="false">SUM(R24:W24)</f>
        <v>4733.125</v>
      </c>
      <c r="Z24" s="55" t="n">
        <f aca="false">X24+P24</f>
        <v>17792.7160777654</v>
      </c>
      <c r="AA24" s="56" t="n">
        <f aca="false">C24*$C$6</f>
        <v>736.32568</v>
      </c>
      <c r="AB24" s="57" t="n">
        <f aca="false">Z24+AA24</f>
        <v>18529.0417577654</v>
      </c>
      <c r="AD24" s="49" t="n">
        <f aca="false">$C$3-I24</f>
        <v>755.954476325661</v>
      </c>
      <c r="AE24" s="50" t="n">
        <f aca="false">AD24*$C$5</f>
        <v>33.2619969583291</v>
      </c>
      <c r="AG24" s="58" t="n">
        <f aca="false">AB24-AE24</f>
        <v>18495.7797608071</v>
      </c>
      <c r="AH24" s="59"/>
      <c r="AI24" s="60"/>
    </row>
    <row r="25" customFormat="false" ht="12.75" hidden="false" customHeight="false" outlineLevel="0" collapsed="false">
      <c r="A25" s="44" t="n">
        <f aca="false">A24+1</f>
        <v>37147</v>
      </c>
      <c r="C25" s="61" t="n">
        <v>6270.752</v>
      </c>
      <c r="D25" s="62" t="n">
        <f aca="false">C25/(1-$C$7)</f>
        <v>6357.8546081314</v>
      </c>
      <c r="F25" s="64" t="n">
        <f aca="false">$F$16</f>
        <v>1500</v>
      </c>
      <c r="G25" s="63" t="n">
        <f aca="false">G24</f>
        <v>90</v>
      </c>
      <c r="I25" s="49" t="n">
        <f aca="false">(C25-SUM($R$12:$V$12)-G25)/(1-$C$7)</f>
        <v>5283.13089323735</v>
      </c>
      <c r="J25" s="50" t="n">
        <f aca="false">I25-F25</f>
        <v>3783.13089323735</v>
      </c>
      <c r="L25" s="51" t="n">
        <f aca="false">3.04*$L$12</f>
        <v>3268</v>
      </c>
      <c r="M25" s="52" t="n">
        <f aca="false">3.9*$M$12</f>
        <v>234</v>
      </c>
      <c r="N25" s="53" t="n">
        <f aca="false">J25*$N$12</f>
        <v>9230.83937949914</v>
      </c>
      <c r="O25" s="52" t="n">
        <f aca="false">3.73*O24</f>
        <v>0</v>
      </c>
      <c r="P25" s="54" t="n">
        <f aca="false">SUM(L25:O25)</f>
        <v>12732.8393794991</v>
      </c>
      <c r="R25" s="51" t="n">
        <f aca="false">$R$12*5.775</f>
        <v>548.625</v>
      </c>
      <c r="S25" s="53" t="n">
        <f aca="false">$S$12*5.66</f>
        <v>424.5</v>
      </c>
      <c r="T25" s="53" t="n">
        <f aca="false">$T$12*4.7</f>
        <v>2467.5</v>
      </c>
      <c r="U25" s="53" t="n">
        <f aca="false">$U$12*4.7</f>
        <v>1292.5</v>
      </c>
      <c r="V25" s="53" t="n">
        <f aca="false">$V$12*4.7</f>
        <v>0</v>
      </c>
      <c r="W25" s="53" t="n">
        <f aca="false">3.39*W24</f>
        <v>0</v>
      </c>
      <c r="X25" s="54" t="n">
        <f aca="false">SUM(R25:W25)</f>
        <v>4733.125</v>
      </c>
      <c r="Z25" s="55" t="n">
        <f aca="false">X25+P25</f>
        <v>17465.9643794991</v>
      </c>
      <c r="AA25" s="56" t="n">
        <f aca="false">C25*$C$6</f>
        <v>721.13648</v>
      </c>
      <c r="AB25" s="57" t="n">
        <f aca="false">Z25+AA25</f>
        <v>18187.1008594991</v>
      </c>
      <c r="AD25" s="49" t="n">
        <f aca="false">$C$3-I25</f>
        <v>889.869106762648</v>
      </c>
      <c r="AE25" s="50" t="n">
        <f aca="false">AD25*$C$5</f>
        <v>39.1542406975565</v>
      </c>
      <c r="AG25" s="58" t="n">
        <f aca="false">AB25-AE25</f>
        <v>18147.9466188016</v>
      </c>
      <c r="AH25" s="59"/>
      <c r="AI25" s="60"/>
    </row>
    <row r="26" customFormat="false" ht="12.75" hidden="false" customHeight="false" outlineLevel="0" collapsed="false">
      <c r="A26" s="44" t="n">
        <f aca="false">A25+1</f>
        <v>37148</v>
      </c>
      <c r="C26" s="61" t="n">
        <v>6025.896</v>
      </c>
      <c r="D26" s="62" t="n">
        <f aca="false">C26/(1-$C$7)</f>
        <v>6109.59748555206</v>
      </c>
      <c r="F26" s="64" t="n">
        <f aca="false">$F$16</f>
        <v>1500</v>
      </c>
      <c r="G26" s="63" t="n">
        <f aca="false">G25</f>
        <v>90</v>
      </c>
      <c r="I26" s="49" t="n">
        <f aca="false">(C26-SUM($R$12:$V$12)-G26)/(1-$C$7)</f>
        <v>5034.87377065802</v>
      </c>
      <c r="J26" s="50" t="n">
        <f aca="false">I26-F26</f>
        <v>3534.87377065802</v>
      </c>
      <c r="L26" s="51" t="n">
        <f aca="false">3.04*$L$12</f>
        <v>3268</v>
      </c>
      <c r="M26" s="52" t="n">
        <f aca="false">3.9*$M$12</f>
        <v>234</v>
      </c>
      <c r="N26" s="53" t="n">
        <f aca="false">J26*$N$12</f>
        <v>8625.09200040556</v>
      </c>
      <c r="O26" s="52" t="n">
        <f aca="false">3.73*O25</f>
        <v>0</v>
      </c>
      <c r="P26" s="54" t="n">
        <f aca="false">SUM(L26:O26)</f>
        <v>12127.0920004056</v>
      </c>
      <c r="R26" s="51" t="n">
        <f aca="false">$R$12*5.775</f>
        <v>548.625</v>
      </c>
      <c r="S26" s="53" t="n">
        <f aca="false">$S$12*5.66</f>
        <v>424.5</v>
      </c>
      <c r="T26" s="53" t="n">
        <f aca="false">$T$12*4.7</f>
        <v>2467.5</v>
      </c>
      <c r="U26" s="53" t="n">
        <f aca="false">$U$12*4.7</f>
        <v>1292.5</v>
      </c>
      <c r="V26" s="53" t="n">
        <f aca="false">$V$12*4.7</f>
        <v>0</v>
      </c>
      <c r="W26" s="53" t="n">
        <f aca="false">3.39*W25</f>
        <v>0</v>
      </c>
      <c r="X26" s="54" t="n">
        <f aca="false">SUM(R26:W26)</f>
        <v>4733.125</v>
      </c>
      <c r="Z26" s="55" t="n">
        <f aca="false">X26+P26</f>
        <v>16860.2170004056</v>
      </c>
      <c r="AA26" s="56" t="n">
        <f aca="false">C26*$C$6</f>
        <v>692.97804</v>
      </c>
      <c r="AB26" s="57" t="n">
        <f aca="false">Z26+AA26</f>
        <v>17553.1950404056</v>
      </c>
      <c r="AD26" s="49" t="n">
        <f aca="false">$C$3-I26</f>
        <v>1138.12622934199</v>
      </c>
      <c r="AE26" s="50" t="n">
        <f aca="false">AD26*$C$5</f>
        <v>50.0775540910473</v>
      </c>
      <c r="AG26" s="58" t="n">
        <f aca="false">AB26-AE26</f>
        <v>17503.1174863145</v>
      </c>
      <c r="AH26" s="59"/>
      <c r="AI26" s="60"/>
    </row>
    <row r="27" customFormat="false" ht="12.75" hidden="false" customHeight="false" outlineLevel="0" collapsed="false">
      <c r="A27" s="44" t="n">
        <f aca="false">A26+1</f>
        <v>37149</v>
      </c>
      <c r="C27" s="61" t="n">
        <v>5887.72</v>
      </c>
      <c r="D27" s="62" t="n">
        <f aca="false">C27/(1-$C$7)</f>
        <v>5969.50217986414</v>
      </c>
      <c r="F27" s="64" t="n">
        <f aca="false">$F$16</f>
        <v>1500</v>
      </c>
      <c r="G27" s="63" t="n">
        <f aca="false">G26</f>
        <v>90</v>
      </c>
      <c r="I27" s="49" t="n">
        <f aca="false">(C27-SUM($R$12:$V$12)-G27)/(1-$C$7)</f>
        <v>4894.77846497009</v>
      </c>
      <c r="J27" s="50" t="n">
        <f aca="false">I27-F27</f>
        <v>3394.77846497009</v>
      </c>
      <c r="L27" s="51" t="n">
        <f aca="false">3.04*$L$12</f>
        <v>3268</v>
      </c>
      <c r="M27" s="52" t="n">
        <f aca="false">3.9*$M$12</f>
        <v>234</v>
      </c>
      <c r="N27" s="53" t="n">
        <f aca="false">J27*$N$12</f>
        <v>8283.25945452702</v>
      </c>
      <c r="O27" s="52" t="n">
        <f aca="false">3.73*O26</f>
        <v>0</v>
      </c>
      <c r="P27" s="54" t="n">
        <f aca="false">SUM(L27:O27)</f>
        <v>11785.259454527</v>
      </c>
      <c r="R27" s="51" t="n">
        <f aca="false">$R$12*5.775</f>
        <v>548.625</v>
      </c>
      <c r="S27" s="53" t="n">
        <f aca="false">$S$12*5.66</f>
        <v>424.5</v>
      </c>
      <c r="T27" s="53" t="n">
        <f aca="false">$T$12*4.7</f>
        <v>2467.5</v>
      </c>
      <c r="U27" s="53" t="n">
        <f aca="false">$U$12*4.7</f>
        <v>1292.5</v>
      </c>
      <c r="V27" s="53" t="n">
        <f aca="false">$V$12*4.7</f>
        <v>0</v>
      </c>
      <c r="W27" s="53" t="n">
        <f aca="false">3.39*W26</f>
        <v>0</v>
      </c>
      <c r="X27" s="54" t="n">
        <f aca="false">SUM(R27:W27)</f>
        <v>4733.125</v>
      </c>
      <c r="Z27" s="55" t="n">
        <f aca="false">X27+P27</f>
        <v>16518.384454527</v>
      </c>
      <c r="AA27" s="56" t="n">
        <f aca="false">C27*$C$6</f>
        <v>677.0878</v>
      </c>
      <c r="AB27" s="57" t="n">
        <f aca="false">Z27+AA27</f>
        <v>17195.472254527</v>
      </c>
      <c r="AD27" s="49" t="n">
        <f aca="false">$C$3-I27</f>
        <v>1278.22153502991</v>
      </c>
      <c r="AE27" s="50" t="n">
        <f aca="false">AD27*$C$5</f>
        <v>56.241747541316</v>
      </c>
      <c r="AG27" s="58" t="n">
        <f aca="false">AB27-AE27</f>
        <v>17139.2305069857</v>
      </c>
      <c r="AH27" s="59"/>
      <c r="AI27" s="60"/>
    </row>
    <row r="28" customFormat="false" ht="12.75" hidden="false" customHeight="false" outlineLevel="0" collapsed="false">
      <c r="A28" s="44" t="n">
        <f aca="false">A27+1</f>
        <v>37150</v>
      </c>
      <c r="C28" s="61" t="n">
        <v>5971.032</v>
      </c>
      <c r="D28" s="62" t="n">
        <f aca="false">C28/(1-$C$7)</f>
        <v>6053.97140829362</v>
      </c>
      <c r="F28" s="64" t="n">
        <f aca="false">$F$16</f>
        <v>1500</v>
      </c>
      <c r="G28" s="63" t="n">
        <f aca="false">G27</f>
        <v>90</v>
      </c>
      <c r="I28" s="49" t="n">
        <f aca="false">(C28-SUM($R$12:$V$12)-G28)/(1-$C$7)</f>
        <v>4979.24769339958</v>
      </c>
      <c r="J28" s="50" t="n">
        <f aca="false">I28-F28</f>
        <v>3479.24769339958</v>
      </c>
      <c r="L28" s="51" t="n">
        <f aca="false">3.04*$L$12</f>
        <v>3268</v>
      </c>
      <c r="M28" s="52" t="n">
        <f aca="false">3.9*$M$12</f>
        <v>234</v>
      </c>
      <c r="N28" s="53" t="n">
        <f aca="false">J28*$N$12</f>
        <v>8489.36437189496</v>
      </c>
      <c r="O28" s="52" t="n">
        <f aca="false">3.73*O27</f>
        <v>0</v>
      </c>
      <c r="P28" s="54" t="n">
        <f aca="false">SUM(L28:O28)</f>
        <v>11991.364371895</v>
      </c>
      <c r="R28" s="51" t="n">
        <f aca="false">$R$12*5.775</f>
        <v>548.625</v>
      </c>
      <c r="S28" s="53" t="n">
        <f aca="false">$S$12*5.66</f>
        <v>424.5</v>
      </c>
      <c r="T28" s="53" t="n">
        <f aca="false">$T$12*4.7</f>
        <v>2467.5</v>
      </c>
      <c r="U28" s="53" t="n">
        <f aca="false">$U$12*4.7</f>
        <v>1292.5</v>
      </c>
      <c r="V28" s="53" t="n">
        <f aca="false">$V$12*4.7</f>
        <v>0</v>
      </c>
      <c r="W28" s="53" t="n">
        <f aca="false">3.39*W27</f>
        <v>0</v>
      </c>
      <c r="X28" s="54" t="n">
        <f aca="false">SUM(R28:W28)</f>
        <v>4733.125</v>
      </c>
      <c r="Z28" s="55" t="n">
        <f aca="false">X28+P28</f>
        <v>16724.489371895</v>
      </c>
      <c r="AA28" s="56" t="n">
        <f aca="false">C28*$C$6</f>
        <v>686.66868</v>
      </c>
      <c r="AB28" s="57" t="n">
        <f aca="false">Z28+AA28</f>
        <v>17411.158051895</v>
      </c>
      <c r="AD28" s="49" t="n">
        <f aca="false">$C$3-I28</f>
        <v>1193.75230660043</v>
      </c>
      <c r="AE28" s="50" t="n">
        <f aca="false">AD28*$C$5</f>
        <v>52.5251014904187</v>
      </c>
      <c r="AG28" s="58" t="n">
        <f aca="false">AB28-AE28</f>
        <v>17358.6329504045</v>
      </c>
      <c r="AH28" s="59"/>
      <c r="AI28" s="60"/>
    </row>
    <row r="29" customFormat="false" ht="12.75" hidden="false" customHeight="false" outlineLevel="0" collapsed="false">
      <c r="A29" s="44" t="n">
        <f aca="false">A28+1</f>
        <v>37151</v>
      </c>
      <c r="C29" s="61" t="n">
        <v>6587.744</v>
      </c>
      <c r="D29" s="62" t="n">
        <f aca="false">C29/(1-$C$7)</f>
        <v>6679.24972118017</v>
      </c>
      <c r="F29" s="64" t="n">
        <f aca="false">$F$16</f>
        <v>1500</v>
      </c>
      <c r="G29" s="63" t="n">
        <f aca="false">G28</f>
        <v>90</v>
      </c>
      <c r="I29" s="49" t="n">
        <f aca="false">(C29-SUM($R$12:$V$12)-G29)/(1-$C$7)</f>
        <v>5604.52600628612</v>
      </c>
      <c r="J29" s="50" t="n">
        <f aca="false">I29-F29</f>
        <v>4104.52600628612</v>
      </c>
      <c r="L29" s="51" t="n">
        <f aca="false">3.04*$L$12</f>
        <v>3268</v>
      </c>
      <c r="M29" s="52" t="n">
        <f aca="false">3.9*$M$12</f>
        <v>234</v>
      </c>
      <c r="N29" s="53" t="n">
        <f aca="false">J29*$N$12</f>
        <v>10015.0434553381</v>
      </c>
      <c r="O29" s="52" t="n">
        <f aca="false">3.73*O28</f>
        <v>0</v>
      </c>
      <c r="P29" s="54" t="n">
        <f aca="false">SUM(L29:O29)</f>
        <v>13517.0434553381</v>
      </c>
      <c r="R29" s="51" t="n">
        <f aca="false">$R$12*5.775</f>
        <v>548.625</v>
      </c>
      <c r="S29" s="53" t="n">
        <f aca="false">$S$12*5.66</f>
        <v>424.5</v>
      </c>
      <c r="T29" s="53" t="n">
        <f aca="false">$T$12*4.7</f>
        <v>2467.5</v>
      </c>
      <c r="U29" s="53" t="n">
        <f aca="false">$U$12*4.7</f>
        <v>1292.5</v>
      </c>
      <c r="V29" s="53" t="n">
        <f aca="false">$V$12*4.7</f>
        <v>0</v>
      </c>
      <c r="W29" s="53" t="n">
        <f aca="false">3.39*W28</f>
        <v>0</v>
      </c>
      <c r="X29" s="54" t="n">
        <f aca="false">SUM(R29:W29)</f>
        <v>4733.125</v>
      </c>
      <c r="Z29" s="55" t="n">
        <f aca="false">X29+P29</f>
        <v>18250.1684553381</v>
      </c>
      <c r="AA29" s="56" t="n">
        <f aca="false">C29*$C$6</f>
        <v>757.59056</v>
      </c>
      <c r="AB29" s="57" t="n">
        <f aca="false">Z29+AA29</f>
        <v>19007.7590153381</v>
      </c>
      <c r="AD29" s="49" t="n">
        <f aca="false">$C$3-I29</f>
        <v>568.47399371388</v>
      </c>
      <c r="AE29" s="50" t="n">
        <f aca="false">AD29*$C$5</f>
        <v>25.0128557234107</v>
      </c>
      <c r="AG29" s="58" t="n">
        <f aca="false">AB29-AE29</f>
        <v>18982.7461596147</v>
      </c>
      <c r="AH29" s="59"/>
      <c r="AI29" s="60"/>
    </row>
    <row r="30" customFormat="false" ht="12.75" hidden="false" customHeight="false" outlineLevel="0" collapsed="false">
      <c r="A30" s="44" t="n">
        <f aca="false">A29+1</f>
        <v>37152</v>
      </c>
      <c r="C30" s="61" t="n">
        <v>6465.824</v>
      </c>
      <c r="D30" s="62" t="n">
        <f aca="false">C30/(1-$C$7)</f>
        <v>6555.63621616141</v>
      </c>
      <c r="F30" s="64" t="n">
        <v>1492</v>
      </c>
      <c r="G30" s="63" t="n">
        <f aca="false">G29</f>
        <v>90</v>
      </c>
      <c r="I30" s="49" t="n">
        <f aca="false">(C30-SUM($R$12:$V$12)-G30)/(1-$C$7)</f>
        <v>5480.91250126736</v>
      </c>
      <c r="J30" s="50" t="n">
        <f aca="false">I30-F30</f>
        <v>3988.91250126736</v>
      </c>
      <c r="L30" s="51" t="n">
        <f aca="false">3.04*$L$12</f>
        <v>3268</v>
      </c>
      <c r="M30" s="52" t="n">
        <f aca="false">3.9*$M$12</f>
        <v>234</v>
      </c>
      <c r="N30" s="53" t="n">
        <f aca="false">J30*$N$12</f>
        <v>9732.94650309237</v>
      </c>
      <c r="O30" s="52" t="n">
        <f aca="false">3.73*O29</f>
        <v>0</v>
      </c>
      <c r="P30" s="54" t="n">
        <f aca="false">SUM(L30:O30)</f>
        <v>13234.9465030924</v>
      </c>
      <c r="R30" s="51" t="n">
        <f aca="false">$R$12*5.775</f>
        <v>548.625</v>
      </c>
      <c r="S30" s="53" t="n">
        <f aca="false">$S$12*5.66</f>
        <v>424.5</v>
      </c>
      <c r="T30" s="53" t="n">
        <f aca="false">$T$12*4.7</f>
        <v>2467.5</v>
      </c>
      <c r="U30" s="53" t="n">
        <f aca="false">$U$12*4.7</f>
        <v>1292.5</v>
      </c>
      <c r="V30" s="53" t="n">
        <f aca="false">$V$12*4.7</f>
        <v>0</v>
      </c>
      <c r="W30" s="53" t="n">
        <f aca="false">3.39*W29</f>
        <v>0</v>
      </c>
      <c r="X30" s="54" t="n">
        <f aca="false">SUM(R30:W30)</f>
        <v>4733.125</v>
      </c>
      <c r="Z30" s="55" t="n">
        <f aca="false">X30+P30</f>
        <v>17968.0715030924</v>
      </c>
      <c r="AA30" s="56" t="n">
        <f aca="false">C30*$C$6</f>
        <v>743.56976</v>
      </c>
      <c r="AB30" s="57" t="n">
        <f aca="false">Z30+AA30</f>
        <v>18711.6412630924</v>
      </c>
      <c r="AD30" s="49" t="n">
        <f aca="false">$C$3-I30</f>
        <v>692.087498732636</v>
      </c>
      <c r="AE30" s="50" t="n">
        <f aca="false">AD30*$C$5</f>
        <v>30.451849944236</v>
      </c>
      <c r="AG30" s="58" t="n">
        <f aca="false">AB30-AE30</f>
        <v>18681.1894131481</v>
      </c>
      <c r="AH30" s="59"/>
      <c r="AI30" s="60"/>
    </row>
    <row r="31" customFormat="false" ht="12.75" hidden="false" customHeight="false" outlineLevel="0" collapsed="false">
      <c r="A31" s="44" t="n">
        <f aca="false">A30+1</f>
        <v>37153</v>
      </c>
      <c r="C31" s="61" t="n">
        <v>6435.344</v>
      </c>
      <c r="D31" s="62" t="n">
        <f aca="false">C31/(1-$C$7)</f>
        <v>6524.73283990672</v>
      </c>
      <c r="F31" s="64" t="n">
        <v>1467</v>
      </c>
      <c r="G31" s="63" t="n">
        <f aca="false">G30</f>
        <v>90</v>
      </c>
      <c r="I31" s="49" t="n">
        <f aca="false">(C31-SUM($R$12:$V$12)-G31)/(1-$C$7)</f>
        <v>5450.00912501267</v>
      </c>
      <c r="J31" s="50" t="n">
        <f aca="false">I31-F31</f>
        <v>3983.00912501267</v>
      </c>
      <c r="L31" s="51" t="n">
        <f aca="false">3.04*$L$12</f>
        <v>3268</v>
      </c>
      <c r="M31" s="52" t="n">
        <f aca="false">3.9*$M$12</f>
        <v>234</v>
      </c>
      <c r="N31" s="53" t="n">
        <f aca="false">J31*$N$12</f>
        <v>9718.54226503093</v>
      </c>
      <c r="O31" s="52" t="n">
        <f aca="false">3.73*O30</f>
        <v>0</v>
      </c>
      <c r="P31" s="54" t="n">
        <f aca="false">SUM(L31:O31)</f>
        <v>13220.5422650309</v>
      </c>
      <c r="R31" s="51" t="n">
        <f aca="false">$R$12*5.775</f>
        <v>548.625</v>
      </c>
      <c r="S31" s="53" t="n">
        <f aca="false">$S$12*5.66</f>
        <v>424.5</v>
      </c>
      <c r="T31" s="53" t="n">
        <f aca="false">$T$12*4.7</f>
        <v>2467.5</v>
      </c>
      <c r="U31" s="53" t="n">
        <f aca="false">$U$12*4.7</f>
        <v>1292.5</v>
      </c>
      <c r="V31" s="53" t="n">
        <f aca="false">$V$12*4.7</f>
        <v>0</v>
      </c>
      <c r="W31" s="53" t="n">
        <f aca="false">3.39*W30</f>
        <v>0</v>
      </c>
      <c r="X31" s="54" t="n">
        <f aca="false">SUM(R31:W31)</f>
        <v>4733.125</v>
      </c>
      <c r="Z31" s="55" t="n">
        <f aca="false">X31+P31</f>
        <v>17953.6672650309</v>
      </c>
      <c r="AA31" s="56" t="n">
        <f aca="false">C31*$C$6</f>
        <v>740.06456</v>
      </c>
      <c r="AB31" s="57" t="n">
        <f aca="false">Z31+AA31</f>
        <v>18693.7318250309</v>
      </c>
      <c r="AD31" s="49" t="n">
        <f aca="false">$C$3-I31</f>
        <v>722.990874987326</v>
      </c>
      <c r="AE31" s="50" t="n">
        <f aca="false">AD31*$C$5</f>
        <v>31.8115984994423</v>
      </c>
      <c r="AG31" s="58" t="n">
        <f aca="false">AB31-AE31</f>
        <v>18661.9202265315</v>
      </c>
      <c r="AH31" s="59"/>
      <c r="AI31" s="60"/>
    </row>
    <row r="32" customFormat="false" ht="12.75" hidden="false" customHeight="false" outlineLevel="0" collapsed="false">
      <c r="A32" s="44" t="n">
        <f aca="false">A31+1</f>
        <v>37154</v>
      </c>
      <c r="C32" s="61" t="n">
        <v>6340.856</v>
      </c>
      <c r="D32" s="62" t="n">
        <f aca="false">C32/(1-$C$7)</f>
        <v>6428.93237351719</v>
      </c>
      <c r="F32" s="64" t="n">
        <v>1484</v>
      </c>
      <c r="G32" s="63" t="n">
        <f aca="false">G31</f>
        <v>90</v>
      </c>
      <c r="I32" s="49" t="n">
        <f aca="false">(C32-SUM($R$12:$V$12)-G32)/(1-$C$7)</f>
        <v>5354.20865862314</v>
      </c>
      <c r="J32" s="50" t="n">
        <f aca="false">I32-F32</f>
        <v>3870.20865862314</v>
      </c>
      <c r="L32" s="51" t="n">
        <f aca="false">3.04*$L$12</f>
        <v>3268</v>
      </c>
      <c r="M32" s="52" t="n">
        <f aca="false">3.9*$M$12</f>
        <v>234</v>
      </c>
      <c r="N32" s="53" t="n">
        <f aca="false">J32*$N$12</f>
        <v>9443.30912704046</v>
      </c>
      <c r="O32" s="52" t="n">
        <f aca="false">3.73*O31</f>
        <v>0</v>
      </c>
      <c r="P32" s="54" t="n">
        <f aca="false">SUM(L32:O32)</f>
        <v>12945.3091270405</v>
      </c>
      <c r="R32" s="51" t="n">
        <f aca="false">$R$12*5.775</f>
        <v>548.625</v>
      </c>
      <c r="S32" s="53" t="n">
        <f aca="false">$S$12*5.66</f>
        <v>424.5</v>
      </c>
      <c r="T32" s="53" t="n">
        <f aca="false">$T$12*4.7</f>
        <v>2467.5</v>
      </c>
      <c r="U32" s="53" t="n">
        <f aca="false">$U$12*4.7</f>
        <v>1292.5</v>
      </c>
      <c r="V32" s="53" t="n">
        <f aca="false">$V$12*4.7</f>
        <v>0</v>
      </c>
      <c r="W32" s="53" t="n">
        <f aca="false">3.39*W31</f>
        <v>0</v>
      </c>
      <c r="X32" s="54" t="n">
        <f aca="false">SUM(R32:W32)</f>
        <v>4733.125</v>
      </c>
      <c r="Z32" s="55" t="n">
        <f aca="false">X32+P32</f>
        <v>17678.4341270405</v>
      </c>
      <c r="AA32" s="56" t="n">
        <f aca="false">C32*$C$6</f>
        <v>729.19844</v>
      </c>
      <c r="AB32" s="57" t="n">
        <f aca="false">Z32+AA32</f>
        <v>18407.6325670405</v>
      </c>
      <c r="AD32" s="49" t="n">
        <f aca="false">$C$3-I32</f>
        <v>818.791341376863</v>
      </c>
      <c r="AE32" s="50" t="n">
        <f aca="false">AD32*$C$5</f>
        <v>36.026819020582</v>
      </c>
      <c r="AG32" s="58" t="n">
        <f aca="false">AB32-AE32</f>
        <v>18371.6057480199</v>
      </c>
      <c r="AH32" s="59"/>
      <c r="AI32" s="60"/>
    </row>
    <row r="33" customFormat="false" ht="12.75" hidden="false" customHeight="false" outlineLevel="0" collapsed="false">
      <c r="A33" s="44" t="n">
        <f aca="false">A32+1</f>
        <v>37155</v>
      </c>
      <c r="C33" s="61" t="n">
        <v>6586.728</v>
      </c>
      <c r="D33" s="62" t="n">
        <f aca="false">C33/(1-$C$7)</f>
        <v>6678.21960863835</v>
      </c>
      <c r="F33" s="64" t="n">
        <f aca="false">$F$16</f>
        <v>1500</v>
      </c>
      <c r="G33" s="63" t="n">
        <f aca="false">G32</f>
        <v>90</v>
      </c>
      <c r="I33" s="49" t="n">
        <f aca="false">(C33-SUM($R$12:$V$12)-G33)/(1-$C$7)</f>
        <v>5603.4958937443</v>
      </c>
      <c r="J33" s="50" t="n">
        <f aca="false">I33-F33</f>
        <v>4103.4958937443</v>
      </c>
      <c r="L33" s="51" t="n">
        <f aca="false">3.04*$L$12</f>
        <v>3268</v>
      </c>
      <c r="M33" s="52" t="n">
        <f aca="false">3.9*$M$12</f>
        <v>234</v>
      </c>
      <c r="N33" s="53" t="n">
        <f aca="false">J33*$N$12</f>
        <v>10012.5299807361</v>
      </c>
      <c r="O33" s="52" t="n">
        <f aca="false">3.73*O32</f>
        <v>0</v>
      </c>
      <c r="P33" s="54" t="n">
        <f aca="false">SUM(L33:O33)</f>
        <v>13514.5299807361</v>
      </c>
      <c r="R33" s="51" t="n">
        <f aca="false">$R$12*5.775</f>
        <v>548.625</v>
      </c>
      <c r="S33" s="53" t="n">
        <f aca="false">$S$12*5.66</f>
        <v>424.5</v>
      </c>
      <c r="T33" s="53" t="n">
        <f aca="false">$T$12*4.7</f>
        <v>2467.5</v>
      </c>
      <c r="U33" s="53" t="n">
        <f aca="false">$U$12*4.7</f>
        <v>1292.5</v>
      </c>
      <c r="V33" s="53" t="n">
        <f aca="false">$V$12*4.7</f>
        <v>0</v>
      </c>
      <c r="W33" s="53" t="n">
        <f aca="false">3.39*W32</f>
        <v>0</v>
      </c>
      <c r="X33" s="54" t="n">
        <f aca="false">SUM(R33:W33)</f>
        <v>4733.125</v>
      </c>
      <c r="Z33" s="55" t="n">
        <f aca="false">X33+P33</f>
        <v>18247.6549807361</v>
      </c>
      <c r="AA33" s="56" t="n">
        <f aca="false">C33*$C$6</f>
        <v>757.47372</v>
      </c>
      <c r="AB33" s="57" t="n">
        <f aca="false">Z33+AA33</f>
        <v>19005.1287007361</v>
      </c>
      <c r="AD33" s="49" t="n">
        <f aca="false">$C$3-I33</f>
        <v>569.504106255703</v>
      </c>
      <c r="AE33" s="50" t="n">
        <f aca="false">AD33*$C$5</f>
        <v>25.0581806752509</v>
      </c>
      <c r="AG33" s="58" t="n">
        <f aca="false">AB33-AE33</f>
        <v>18980.0705200608</v>
      </c>
      <c r="AH33" s="59"/>
      <c r="AI33" s="60"/>
    </row>
    <row r="34" customFormat="false" ht="12.75" hidden="false" customHeight="false" outlineLevel="0" collapsed="false">
      <c r="A34" s="44" t="n">
        <f aca="false">A33+1</f>
        <v>37156</v>
      </c>
      <c r="C34" s="61" t="n">
        <v>6117.336</v>
      </c>
      <c r="D34" s="62" t="n">
        <f aca="false">C34/(1-$C$7)</f>
        <v>6202.30761431613</v>
      </c>
      <c r="F34" s="64" t="n">
        <f aca="false">$F$16</f>
        <v>1500</v>
      </c>
      <c r="G34" s="63" t="n">
        <f aca="false">G33</f>
        <v>90</v>
      </c>
      <c r="I34" s="49" t="n">
        <f aca="false">(C34-SUM($R$12:$V$12)-G34)/(1-$C$7)</f>
        <v>5127.58389942208</v>
      </c>
      <c r="J34" s="50" t="n">
        <f aca="false">I34-F34</f>
        <v>3627.58389942208</v>
      </c>
      <c r="L34" s="51" t="n">
        <f aca="false">3.04*$L$12</f>
        <v>3268</v>
      </c>
      <c r="M34" s="52" t="n">
        <f aca="false">3.9*$M$12</f>
        <v>234</v>
      </c>
      <c r="N34" s="53" t="n">
        <f aca="false">J34*$N$12</f>
        <v>8851.30471458988</v>
      </c>
      <c r="O34" s="52" t="n">
        <f aca="false">3.73*O33</f>
        <v>0</v>
      </c>
      <c r="P34" s="54" t="n">
        <f aca="false">SUM(L34:O34)</f>
        <v>12353.3047145899</v>
      </c>
      <c r="R34" s="51" t="n">
        <f aca="false">$R$12*5.775</f>
        <v>548.625</v>
      </c>
      <c r="S34" s="53" t="n">
        <f aca="false">$S$12*5.66</f>
        <v>424.5</v>
      </c>
      <c r="T34" s="53" t="n">
        <f aca="false">$T$12*4.7</f>
        <v>2467.5</v>
      </c>
      <c r="U34" s="53" t="n">
        <f aca="false">$U$12*4.7</f>
        <v>1292.5</v>
      </c>
      <c r="V34" s="53" t="n">
        <f aca="false">$V$12*4.7</f>
        <v>0</v>
      </c>
      <c r="W34" s="53" t="n">
        <f aca="false">3.39*W33</f>
        <v>0</v>
      </c>
      <c r="X34" s="54" t="n">
        <f aca="false">SUM(R34:W34)</f>
        <v>4733.125</v>
      </c>
      <c r="Z34" s="55" t="n">
        <f aca="false">X34+P34</f>
        <v>17086.4297145899</v>
      </c>
      <c r="AA34" s="56" t="n">
        <f aca="false">C34*$C$6</f>
        <v>703.49364</v>
      </c>
      <c r="AB34" s="57" t="n">
        <f aca="false">Z34+AA34</f>
        <v>17789.9233545899</v>
      </c>
      <c r="AD34" s="49" t="n">
        <f aca="false">$C$3-I34</f>
        <v>1045.41610057792</v>
      </c>
      <c r="AE34" s="50" t="n">
        <f aca="false">AD34*$C$5</f>
        <v>45.9983084254283</v>
      </c>
      <c r="AG34" s="58" t="n">
        <f aca="false">AB34-AE34</f>
        <v>17743.9250461645</v>
      </c>
      <c r="AH34" s="59"/>
      <c r="AI34" s="60"/>
    </row>
    <row r="35" customFormat="false" ht="12.75" hidden="false" customHeight="false" outlineLevel="0" collapsed="false">
      <c r="A35" s="44" t="n">
        <f aca="false">A34+1</f>
        <v>37157</v>
      </c>
      <c r="C35" s="61" t="n">
        <v>6201.664</v>
      </c>
      <c r="D35" s="62" t="n">
        <f aca="false">C35/(1-$C$7)</f>
        <v>6287.80695528744</v>
      </c>
      <c r="F35" s="64" t="n">
        <f aca="false">$F$16</f>
        <v>1500</v>
      </c>
      <c r="G35" s="63" t="n">
        <f aca="false">G34</f>
        <v>90</v>
      </c>
      <c r="I35" s="49" t="n">
        <f aca="false">(C35-SUM($R$12:$V$12)-G35)/(1-$C$7)</f>
        <v>5213.08324039339</v>
      </c>
      <c r="J35" s="50" t="n">
        <f aca="false">I35-F35</f>
        <v>3713.08324039339</v>
      </c>
      <c r="L35" s="51" t="n">
        <f aca="false">3.04*$L$12</f>
        <v>3268</v>
      </c>
      <c r="M35" s="52" t="n">
        <f aca="false">3.9*$M$12</f>
        <v>234</v>
      </c>
      <c r="N35" s="53" t="n">
        <f aca="false">J35*$N$12</f>
        <v>9059.92310655987</v>
      </c>
      <c r="O35" s="52" t="n">
        <f aca="false">3.73*O34</f>
        <v>0</v>
      </c>
      <c r="P35" s="54" t="n">
        <f aca="false">SUM(L35:O35)</f>
        <v>12561.9231065599</v>
      </c>
      <c r="R35" s="51" t="n">
        <f aca="false">$R$12*5.775</f>
        <v>548.625</v>
      </c>
      <c r="S35" s="53" t="n">
        <f aca="false">$S$12*5.66</f>
        <v>424.5</v>
      </c>
      <c r="T35" s="53" t="n">
        <f aca="false">$T$12*4.7</f>
        <v>2467.5</v>
      </c>
      <c r="U35" s="53" t="n">
        <f aca="false">$U$12*4.7</f>
        <v>1292.5</v>
      </c>
      <c r="V35" s="53" t="n">
        <f aca="false">$V$12*4.7</f>
        <v>0</v>
      </c>
      <c r="W35" s="53" t="n">
        <f aca="false">3.39*W34</f>
        <v>0</v>
      </c>
      <c r="X35" s="54" t="n">
        <f aca="false">SUM(R35:W35)</f>
        <v>4733.125</v>
      </c>
      <c r="Z35" s="55" t="n">
        <f aca="false">X35+P35</f>
        <v>17295.0481065599</v>
      </c>
      <c r="AA35" s="56" t="n">
        <f aca="false">C35*$C$6</f>
        <v>713.19136</v>
      </c>
      <c r="AB35" s="57" t="n">
        <f aca="false">Z35+AA35</f>
        <v>18008.2394665599</v>
      </c>
      <c r="AD35" s="49" t="n">
        <f aca="false">$C$3-I35</f>
        <v>959.916759606611</v>
      </c>
      <c r="AE35" s="50" t="n">
        <f aca="false">AD35*$C$5</f>
        <v>42.2363374226909</v>
      </c>
      <c r="AG35" s="58" t="n">
        <f aca="false">AB35-AE35</f>
        <v>17966.0031291372</v>
      </c>
      <c r="AH35" s="59"/>
      <c r="AI35" s="60"/>
    </row>
    <row r="36" customFormat="false" ht="12.75" hidden="false" customHeight="false" outlineLevel="0" collapsed="false">
      <c r="A36" s="44" t="n">
        <f aca="false">A35+1</f>
        <v>37158</v>
      </c>
      <c r="C36" s="61" t="n">
        <v>6638.544</v>
      </c>
      <c r="D36" s="62" t="n">
        <f aca="false">C36/(1-$C$7)</f>
        <v>6730.75534827132</v>
      </c>
      <c r="F36" s="64" t="n">
        <f aca="false">$F$16</f>
        <v>1500</v>
      </c>
      <c r="G36" s="63" t="n">
        <f aca="false">G35</f>
        <v>90</v>
      </c>
      <c r="I36" s="49" t="n">
        <f aca="false">(C36-SUM($R$12:$V$12)-G36)/(1-$C$7)</f>
        <v>5656.03163337727</v>
      </c>
      <c r="J36" s="50" t="n">
        <f aca="false">I36-F36</f>
        <v>4156.03163337727</v>
      </c>
      <c r="L36" s="51" t="n">
        <f aca="false">3.04*$L$12</f>
        <v>3268</v>
      </c>
      <c r="M36" s="52" t="n">
        <f aca="false">3.9*$M$12</f>
        <v>234</v>
      </c>
      <c r="N36" s="53" t="n">
        <f aca="false">J36*$N$12</f>
        <v>10140.7171854405</v>
      </c>
      <c r="O36" s="52" t="n">
        <f aca="false">3.73*O35</f>
        <v>0</v>
      </c>
      <c r="P36" s="54" t="n">
        <f aca="false">SUM(L36:O36)</f>
        <v>13642.7171854405</v>
      </c>
      <c r="R36" s="51" t="n">
        <f aca="false">$R$12*5.775</f>
        <v>548.625</v>
      </c>
      <c r="S36" s="53" t="n">
        <f aca="false">$S$12*5.66</f>
        <v>424.5</v>
      </c>
      <c r="T36" s="53" t="n">
        <f aca="false">$T$12*4.7</f>
        <v>2467.5</v>
      </c>
      <c r="U36" s="53" t="n">
        <f aca="false">$U$12*4.7</f>
        <v>1292.5</v>
      </c>
      <c r="V36" s="53" t="n">
        <f aca="false">$V$12*4.7</f>
        <v>0</v>
      </c>
      <c r="W36" s="53" t="n">
        <f aca="false">3.39*W35</f>
        <v>0</v>
      </c>
      <c r="X36" s="54" t="n">
        <f aca="false">SUM(R36:W36)</f>
        <v>4733.125</v>
      </c>
      <c r="Z36" s="55" t="n">
        <f aca="false">X36+P36</f>
        <v>18375.8421854405</v>
      </c>
      <c r="AA36" s="56" t="n">
        <f aca="false">C36*$C$6</f>
        <v>763.43256</v>
      </c>
      <c r="AB36" s="57" t="n">
        <f aca="false">Z36+AA36</f>
        <v>19139.2747454405</v>
      </c>
      <c r="AD36" s="49" t="n">
        <f aca="false">$C$3-I36</f>
        <v>516.968366622731</v>
      </c>
      <c r="AE36" s="50" t="n">
        <f aca="false">AD36*$C$5</f>
        <v>22.7466081314002</v>
      </c>
      <c r="AG36" s="58" t="n">
        <f aca="false">AB36-AE36</f>
        <v>19116.5281373091</v>
      </c>
      <c r="AH36" s="59"/>
      <c r="AI36" s="60"/>
    </row>
    <row r="37" customFormat="false" ht="12.75" hidden="false" customHeight="false" outlineLevel="0" collapsed="false">
      <c r="A37" s="44" t="n">
        <f aca="false">A36+1</f>
        <v>37159</v>
      </c>
      <c r="C37" s="61" t="n">
        <v>6252.464</v>
      </c>
      <c r="D37" s="62" t="n">
        <f aca="false">C37/(1-$C$7)</f>
        <v>6339.31258237859</v>
      </c>
      <c r="F37" s="64" t="n">
        <f aca="false">$F$16</f>
        <v>1500</v>
      </c>
      <c r="G37" s="63" t="n">
        <f aca="false">G36</f>
        <v>90</v>
      </c>
      <c r="I37" s="49" t="n">
        <f aca="false">(C37-SUM($R$12:$V$12)-G37)/(1-$C$7)</f>
        <v>5264.58886748454</v>
      </c>
      <c r="J37" s="50" t="n">
        <f aca="false">I37-F37</f>
        <v>3764.58886748454</v>
      </c>
      <c r="L37" s="51" t="n">
        <f aca="false">3.04*$L$12</f>
        <v>3268</v>
      </c>
      <c r="M37" s="52" t="n">
        <f aca="false">3.9*$M$12</f>
        <v>234</v>
      </c>
      <c r="N37" s="53" t="n">
        <f aca="false">J37*$N$12</f>
        <v>9185.59683666227</v>
      </c>
      <c r="O37" s="52" t="n">
        <f aca="false">3.73*O36</f>
        <v>0</v>
      </c>
      <c r="P37" s="54" t="n">
        <f aca="false">SUM(L37:O37)</f>
        <v>12687.5968366623</v>
      </c>
      <c r="R37" s="51" t="n">
        <f aca="false">$R$12*5.775</f>
        <v>548.625</v>
      </c>
      <c r="S37" s="53" t="n">
        <f aca="false">$S$12*5.66</f>
        <v>424.5</v>
      </c>
      <c r="T37" s="53" t="n">
        <f aca="false">$T$12*4.7</f>
        <v>2467.5</v>
      </c>
      <c r="U37" s="53" t="n">
        <f aca="false">$U$12*4.7</f>
        <v>1292.5</v>
      </c>
      <c r="V37" s="53" t="n">
        <f aca="false">$V$12*4.7</f>
        <v>0</v>
      </c>
      <c r="W37" s="53" t="n">
        <f aca="false">3.39*W36</f>
        <v>0</v>
      </c>
      <c r="X37" s="54" t="n">
        <f aca="false">SUM(R37:W37)</f>
        <v>4733.125</v>
      </c>
      <c r="Z37" s="55" t="n">
        <f aca="false">X37+P37</f>
        <v>17420.7218366623</v>
      </c>
      <c r="AA37" s="56" t="n">
        <f aca="false">C37*$C$6</f>
        <v>719.03336</v>
      </c>
      <c r="AB37" s="57" t="n">
        <f aca="false">Z37+AA37</f>
        <v>18139.7551966623</v>
      </c>
      <c r="AD37" s="49" t="n">
        <f aca="false">$C$3-I37</f>
        <v>908.411132515462</v>
      </c>
      <c r="AE37" s="50" t="n">
        <f aca="false">AD37*$C$5</f>
        <v>39.9700898306803</v>
      </c>
      <c r="AG37" s="58" t="n">
        <f aca="false">AB37-AE37</f>
        <v>18099.7851068316</v>
      </c>
      <c r="AH37" s="59"/>
      <c r="AI37" s="60"/>
    </row>
    <row r="38" customFormat="false" ht="12.75" hidden="false" customHeight="false" outlineLevel="0" collapsed="false">
      <c r="A38" s="44" t="n">
        <f aca="false">A37+1</f>
        <v>37160</v>
      </c>
      <c r="C38" s="61" t="n">
        <v>6296.152</v>
      </c>
      <c r="D38" s="62" t="n">
        <f aca="false">C38/(1-$C$7)</f>
        <v>6383.60742167698</v>
      </c>
      <c r="F38" s="64" t="n">
        <v>1451</v>
      </c>
      <c r="G38" s="63" t="n">
        <f aca="false">G37</f>
        <v>90</v>
      </c>
      <c r="I38" s="49" t="n">
        <f aca="false">(C38-SUM($R$12:$V$12)-G38)/(1-$C$7)</f>
        <v>5308.88370678293</v>
      </c>
      <c r="J38" s="50" t="n">
        <f aca="false">I38-F38</f>
        <v>3857.88370678293</v>
      </c>
      <c r="L38" s="51" t="n">
        <f aca="false">3.04*$L$12</f>
        <v>3268</v>
      </c>
      <c r="M38" s="52" t="n">
        <f aca="false">3.9*$M$12</f>
        <v>234</v>
      </c>
      <c r="N38" s="53" t="n">
        <f aca="false">J38*$N$12</f>
        <v>9413.23624455034</v>
      </c>
      <c r="O38" s="52" t="n">
        <f aca="false">3.73*O37</f>
        <v>0</v>
      </c>
      <c r="P38" s="54" t="n">
        <f aca="false">SUM(L38:O38)</f>
        <v>12915.2362445503</v>
      </c>
      <c r="R38" s="51" t="n">
        <f aca="false">$R$12*5.775</f>
        <v>548.625</v>
      </c>
      <c r="S38" s="53" t="n">
        <f aca="false">$S$12*5.66</f>
        <v>424.5</v>
      </c>
      <c r="T38" s="53" t="n">
        <f aca="false">$T$12*4.7</f>
        <v>2467.5</v>
      </c>
      <c r="U38" s="53" t="n">
        <f aca="false">$U$12*4.7</f>
        <v>1292.5</v>
      </c>
      <c r="V38" s="53" t="n">
        <f aca="false">$V$12*4.7</f>
        <v>0</v>
      </c>
      <c r="W38" s="53" t="n">
        <f aca="false">3.39*W37</f>
        <v>0</v>
      </c>
      <c r="X38" s="54" t="n">
        <f aca="false">SUM(R38:W38)</f>
        <v>4733.125</v>
      </c>
      <c r="Z38" s="55" t="n">
        <f aca="false">X38+P38</f>
        <v>17648.3612445503</v>
      </c>
      <c r="AA38" s="56" t="n">
        <f aca="false">C38*$C$6</f>
        <v>724.05748</v>
      </c>
      <c r="AB38" s="57" t="n">
        <f aca="false">Z38+AA38</f>
        <v>18372.4187245503</v>
      </c>
      <c r="AD38" s="49" t="n">
        <f aca="false">$C$3-I38</f>
        <v>864.116293217074</v>
      </c>
      <c r="AE38" s="50" t="n">
        <f aca="false">AD38*$C$5</f>
        <v>38.0211169015512</v>
      </c>
      <c r="AG38" s="58" t="n">
        <f aca="false">AB38-AE38</f>
        <v>18334.3976076488</v>
      </c>
      <c r="AH38" s="59"/>
      <c r="AI38" s="60"/>
    </row>
    <row r="39" customFormat="false" ht="12.75" hidden="false" customHeight="false" outlineLevel="0" collapsed="false">
      <c r="A39" s="44" t="n">
        <f aca="false">A38+1</f>
        <v>37161</v>
      </c>
      <c r="C39" s="61" t="n">
        <v>6371.336</v>
      </c>
      <c r="D39" s="62" t="n">
        <f aca="false">C39/(1-$C$7)</f>
        <v>6459.83574977188</v>
      </c>
      <c r="F39" s="64" t="n">
        <v>1479</v>
      </c>
      <c r="G39" s="63" t="n">
        <f aca="false">G38</f>
        <v>90</v>
      </c>
      <c r="I39" s="49" t="n">
        <f aca="false">(C39-SUM($R$12:$V$12)-G39)/(1-$C$7)</f>
        <v>5385.11203487783</v>
      </c>
      <c r="J39" s="50" t="n">
        <f aca="false">I39-F39</f>
        <v>3906.11203487783</v>
      </c>
      <c r="L39" s="51" t="n">
        <f aca="false">3.04*$L$12</f>
        <v>3268</v>
      </c>
      <c r="M39" s="52" t="n">
        <f aca="false">3.9*$M$12</f>
        <v>234</v>
      </c>
      <c r="N39" s="53" t="n">
        <f aca="false">J39*$N$12</f>
        <v>9530.9133651019</v>
      </c>
      <c r="O39" s="52" t="n">
        <f aca="false">3.73*O38</f>
        <v>0</v>
      </c>
      <c r="P39" s="54" t="n">
        <f aca="false">SUM(L39:O39)</f>
        <v>13032.9133651019</v>
      </c>
      <c r="R39" s="51" t="n">
        <f aca="false">$R$12*5.775</f>
        <v>548.625</v>
      </c>
      <c r="S39" s="53" t="n">
        <f aca="false">$S$12*5.66</f>
        <v>424.5</v>
      </c>
      <c r="T39" s="53" t="n">
        <f aca="false">$T$12*4.7</f>
        <v>2467.5</v>
      </c>
      <c r="U39" s="53" t="n">
        <f aca="false">$U$12*4.7</f>
        <v>1292.5</v>
      </c>
      <c r="V39" s="53" t="n">
        <f aca="false">$V$12*4.7</f>
        <v>0</v>
      </c>
      <c r="W39" s="53" t="n">
        <f aca="false">3.39*W38</f>
        <v>0</v>
      </c>
      <c r="X39" s="54" t="n">
        <f aca="false">SUM(R39:W39)</f>
        <v>4733.125</v>
      </c>
      <c r="Z39" s="55" t="n">
        <f aca="false">X39+P39</f>
        <v>17766.0383651019</v>
      </c>
      <c r="AA39" s="56" t="n">
        <f aca="false">C39*$C$6</f>
        <v>732.70364</v>
      </c>
      <c r="AB39" s="57" t="n">
        <f aca="false">Z39+AA39</f>
        <v>18498.7420051019</v>
      </c>
      <c r="AD39" s="49" t="n">
        <f aca="false">$C$3-I39</f>
        <v>787.887965122173</v>
      </c>
      <c r="AE39" s="50" t="n">
        <f aca="false">AD39*$C$5</f>
        <v>34.6670704653756</v>
      </c>
      <c r="AG39" s="58" t="n">
        <f aca="false">AB39-AE39</f>
        <v>18464.0749346365</v>
      </c>
      <c r="AH39" s="59"/>
      <c r="AI39" s="60"/>
    </row>
    <row r="40" customFormat="false" ht="12.75" hidden="false" customHeight="false" outlineLevel="0" collapsed="false">
      <c r="A40" s="44" t="n">
        <f aca="false">A39+1</f>
        <v>37162</v>
      </c>
      <c r="C40" s="61" t="n">
        <v>6972.808</v>
      </c>
      <c r="D40" s="62" t="n">
        <f aca="false">C40/(1-$C$7)</f>
        <v>7069.66237453108</v>
      </c>
      <c r="F40" s="64" t="n">
        <f aca="false">$F$16</f>
        <v>1500</v>
      </c>
      <c r="G40" s="63" t="n">
        <f aca="false">G39</f>
        <v>90</v>
      </c>
      <c r="I40" s="49" t="n">
        <f aca="false">(C40-SUM($R$12:$V$12)-G40)/(1-$C$7)</f>
        <v>5994.93865963703</v>
      </c>
      <c r="J40" s="50" t="n">
        <f aca="false">I40-F40</f>
        <v>4494.93865963703</v>
      </c>
      <c r="L40" s="51" t="n">
        <f aca="false">3.04*$L$12</f>
        <v>3268</v>
      </c>
      <c r="M40" s="52" t="n">
        <f aca="false">3.9*$M$12</f>
        <v>234</v>
      </c>
      <c r="N40" s="53" t="n">
        <f aca="false">J40*$N$12</f>
        <v>10967.6503295143</v>
      </c>
      <c r="O40" s="52" t="n">
        <f aca="false">3.73*O39</f>
        <v>0</v>
      </c>
      <c r="P40" s="54" t="n">
        <f aca="false">SUM(L40:O40)</f>
        <v>14469.6503295143</v>
      </c>
      <c r="R40" s="51" t="n">
        <f aca="false">$R$12*5.775</f>
        <v>548.625</v>
      </c>
      <c r="S40" s="53" t="n">
        <f aca="false">$S$12*5.66</f>
        <v>424.5</v>
      </c>
      <c r="T40" s="53" t="n">
        <f aca="false">$T$12*4.7</f>
        <v>2467.5</v>
      </c>
      <c r="U40" s="53" t="n">
        <f aca="false">$U$12*4.7</f>
        <v>1292.5</v>
      </c>
      <c r="V40" s="53" t="n">
        <f aca="false">$V$12*4.7</f>
        <v>0</v>
      </c>
      <c r="W40" s="53" t="n">
        <f aca="false">3.39*W39</f>
        <v>0</v>
      </c>
      <c r="X40" s="54" t="n">
        <f aca="false">SUM(R40:W40)</f>
        <v>4733.125</v>
      </c>
      <c r="Z40" s="55" t="n">
        <f aca="false">X40+P40</f>
        <v>19202.7753295144</v>
      </c>
      <c r="AA40" s="56" t="n">
        <f aca="false">C40*$C$6</f>
        <v>801.87292</v>
      </c>
      <c r="AB40" s="57" t="n">
        <f aca="false">Z40+AA40</f>
        <v>20004.6482495144</v>
      </c>
      <c r="AD40" s="49" t="n">
        <f aca="false">$C$3-I40</f>
        <v>178.061340362972</v>
      </c>
      <c r="AE40" s="50" t="n">
        <f aca="false">AD40*$C$5</f>
        <v>7.83469897597078</v>
      </c>
      <c r="AG40" s="58" t="n">
        <f aca="false">AB40-AE40</f>
        <v>19996.8135505384</v>
      </c>
      <c r="AH40" s="59"/>
      <c r="AI40" s="60"/>
    </row>
    <row r="41" customFormat="false" ht="12.75" hidden="false" customHeight="false" outlineLevel="0" collapsed="false">
      <c r="A41" s="44" t="n">
        <f aca="false">A40+1</f>
        <v>37163</v>
      </c>
      <c r="C41" s="61" t="n">
        <v>6299.2</v>
      </c>
      <c r="D41" s="62" t="n">
        <f aca="false">C41/(1-$C$7)</f>
        <v>6386.69775930244</v>
      </c>
      <c r="F41" s="64" t="n">
        <f aca="false">$F$16</f>
        <v>1500</v>
      </c>
      <c r="G41" s="63" t="n">
        <f aca="false">G40</f>
        <v>90</v>
      </c>
      <c r="I41" s="49" t="n">
        <f aca="false">(C41-SUM($R$12:$V$12)-G41)/(1-$C$7)</f>
        <v>5311.9740444084</v>
      </c>
      <c r="J41" s="50" t="n">
        <f aca="false">I41-F41</f>
        <v>3811.9740444084</v>
      </c>
      <c r="L41" s="51" t="n">
        <f aca="false">3.04*$L$12</f>
        <v>3268</v>
      </c>
      <c r="M41" s="52" t="n">
        <f aca="false">3.9*$M$12</f>
        <v>234</v>
      </c>
      <c r="N41" s="53" t="n">
        <f aca="false">J41*$N$12</f>
        <v>9301.21666835649</v>
      </c>
      <c r="O41" s="52" t="n">
        <f aca="false">3.73*O40</f>
        <v>0</v>
      </c>
      <c r="P41" s="54" t="n">
        <f aca="false">SUM(L41:O41)</f>
        <v>12803.2166683565</v>
      </c>
      <c r="R41" s="51" t="n">
        <f aca="false">$R$12*5.775</f>
        <v>548.625</v>
      </c>
      <c r="S41" s="53" t="n">
        <f aca="false">$S$12*5.66</f>
        <v>424.5</v>
      </c>
      <c r="T41" s="53" t="n">
        <f aca="false">$T$12*4.7</f>
        <v>2467.5</v>
      </c>
      <c r="U41" s="53" t="n">
        <f aca="false">$U$12*4.7</f>
        <v>1292.5</v>
      </c>
      <c r="V41" s="53" t="n">
        <f aca="false">$V$12*4.7</f>
        <v>0</v>
      </c>
      <c r="W41" s="53" t="n">
        <f aca="false">3.39*W40</f>
        <v>0</v>
      </c>
      <c r="X41" s="54" t="n">
        <f aca="false">SUM(R41:W41)</f>
        <v>4733.125</v>
      </c>
      <c r="Z41" s="55" t="n">
        <f aca="false">X41+P41</f>
        <v>17536.3416683565</v>
      </c>
      <c r="AA41" s="56" t="n">
        <f aca="false">C41*$C$6</f>
        <v>724.408</v>
      </c>
      <c r="AB41" s="57" t="n">
        <f aca="false">Z41+AA41</f>
        <v>18260.7496683565</v>
      </c>
      <c r="AD41" s="49" t="n">
        <f aca="false">$C$3-I41</f>
        <v>861.025955591605</v>
      </c>
      <c r="AE41" s="50" t="n">
        <f aca="false">AD41*$C$5</f>
        <v>37.8851420460306</v>
      </c>
      <c r="AG41" s="58" t="n">
        <f aca="false">AB41-AE41</f>
        <v>18222.8645263105</v>
      </c>
      <c r="AH41" s="59"/>
      <c r="AI41" s="60"/>
    </row>
    <row r="42" customFormat="false" ht="12.75" hidden="false" customHeight="false" outlineLevel="0" collapsed="false">
      <c r="A42" s="44" t="n">
        <f aca="false">A41+1</f>
        <v>37164</v>
      </c>
      <c r="C42" s="61" t="n">
        <v>5543.296</v>
      </c>
      <c r="D42" s="62" t="n">
        <f aca="false">C42/(1-$C$7)</f>
        <v>5620.29402818615</v>
      </c>
      <c r="F42" s="64" t="n">
        <f aca="false">$F$16</f>
        <v>1500</v>
      </c>
      <c r="G42" s="63" t="n">
        <f aca="false">G41</f>
        <v>90</v>
      </c>
      <c r="I42" s="49" t="n">
        <f aca="false">(C42-SUM($R$12:$V$12)-G42)/(1-$C$7)</f>
        <v>4545.5703132921</v>
      </c>
      <c r="J42" s="50" t="n">
        <f aca="false">I42-F42</f>
        <v>3045.5703132921</v>
      </c>
      <c r="L42" s="51" t="n">
        <f aca="false">3.04*$L$12</f>
        <v>3268</v>
      </c>
      <c r="M42" s="52" t="n">
        <f aca="false">3.9*$M$12</f>
        <v>234</v>
      </c>
      <c r="N42" s="53" t="n">
        <f aca="false">J42*$N$12</f>
        <v>7431.19156443273</v>
      </c>
      <c r="O42" s="52" t="n">
        <f aca="false">3.73*O41</f>
        <v>0</v>
      </c>
      <c r="P42" s="54" t="n">
        <f aca="false">SUM(L42:O42)</f>
        <v>10933.1915644327</v>
      </c>
      <c r="R42" s="51" t="n">
        <f aca="false">$R$12*5.775</f>
        <v>548.625</v>
      </c>
      <c r="S42" s="53" t="n">
        <f aca="false">$S$12*5.66</f>
        <v>424.5</v>
      </c>
      <c r="T42" s="53" t="n">
        <f aca="false">$T$12*4.7</f>
        <v>2467.5</v>
      </c>
      <c r="U42" s="53" t="n">
        <f aca="false">$U$12*4.7</f>
        <v>1292.5</v>
      </c>
      <c r="V42" s="53" t="n">
        <f aca="false">$V$12*4.7</f>
        <v>0</v>
      </c>
      <c r="W42" s="53" t="n">
        <f aca="false">3.39*W41</f>
        <v>0</v>
      </c>
      <c r="X42" s="54" t="n">
        <f aca="false">SUM(R42:W42)</f>
        <v>4733.125</v>
      </c>
      <c r="Z42" s="55" t="n">
        <f aca="false">X42+P42</f>
        <v>15666.3165644327</v>
      </c>
      <c r="AA42" s="56" t="n">
        <f aca="false">C42*$C$6</f>
        <v>637.47904</v>
      </c>
      <c r="AB42" s="57" t="n">
        <f aca="false">Z42+AA42</f>
        <v>16303.7956044327</v>
      </c>
      <c r="AD42" s="49" t="n">
        <f aca="false">$C$3-I42</f>
        <v>1627.4296867079</v>
      </c>
      <c r="AE42" s="50" t="n">
        <f aca="false">AD42*$C$5</f>
        <v>71.6069062151475</v>
      </c>
      <c r="AG42" s="58" t="n">
        <f aca="false">AB42-AE42</f>
        <v>16232.1886982176</v>
      </c>
      <c r="AH42" s="59"/>
      <c r="AI42" s="60"/>
    </row>
    <row r="43" customFormat="false" ht="13.5" hidden="false" customHeight="false" outlineLevel="0" collapsed="false">
      <c r="A43" s="65"/>
      <c r="C43" s="66"/>
      <c r="D43" s="67"/>
      <c r="F43" s="68"/>
      <c r="G43" s="69"/>
      <c r="I43" s="70"/>
      <c r="J43" s="71"/>
      <c r="L43" s="72"/>
      <c r="M43" s="73"/>
      <c r="N43" s="74"/>
      <c r="O43" s="73"/>
      <c r="P43" s="75"/>
      <c r="R43" s="76"/>
      <c r="S43" s="74"/>
      <c r="T43" s="74"/>
      <c r="U43" s="74"/>
      <c r="V43" s="74"/>
      <c r="W43" s="74"/>
      <c r="X43" s="77"/>
      <c r="Z43" s="78"/>
      <c r="AA43" s="79" t="n">
        <f aca="false">C43*$C$6</f>
        <v>0</v>
      </c>
      <c r="AB43" s="80" t="n">
        <f aca="false">Z43+AA43</f>
        <v>0</v>
      </c>
      <c r="AD43" s="70"/>
      <c r="AE43" s="71" t="n">
        <f aca="false">AD43*$C$5</f>
        <v>0</v>
      </c>
      <c r="AG43" s="81" t="n">
        <f aca="false">AB43-AE43</f>
        <v>0</v>
      </c>
    </row>
    <row r="44" customFormat="false" ht="12.75" hidden="false" customHeight="false" outlineLevel="0" collapsed="false">
      <c r="C44" s="82" t="n">
        <f aca="false">SUM(C13:C42)</f>
        <v>182250.08</v>
      </c>
      <c r="D44" s="82" t="n">
        <f aca="false">SUM(D13:D43)</f>
        <v>184781.587752205</v>
      </c>
      <c r="F44" s="83" t="n">
        <f aca="false">SUM(F13:F42)</f>
        <v>44873</v>
      </c>
      <c r="G44" s="83" t="n">
        <f aca="false">SUM(G13:G42)</f>
        <v>2700</v>
      </c>
      <c r="I44" s="83" t="n">
        <f aca="false">SUM(I13:I42)</f>
        <v>152539.876305384</v>
      </c>
      <c r="J44" s="84" t="n">
        <f aca="false">SUM(J13:J43)</f>
        <v>107666.876305384</v>
      </c>
      <c r="L44" s="60" t="n">
        <f aca="false">SUM(L13:L43)</f>
        <v>98040</v>
      </c>
      <c r="M44" s="60" t="n">
        <f aca="false">SUM(M13:M43)</f>
        <v>7020</v>
      </c>
      <c r="N44" s="60" t="n">
        <f aca="false">SUM(N13:N43)</f>
        <v>262707.178185136</v>
      </c>
      <c r="O44" s="60" t="n">
        <f aca="false">SUM(O13:O43)</f>
        <v>0</v>
      </c>
      <c r="P44" s="60" t="n">
        <f aca="false">SUM(P13:P43)</f>
        <v>367767.178185136</v>
      </c>
      <c r="R44" s="2" t="n">
        <f aca="false">SUM(R13:R43)</f>
        <v>16458.75</v>
      </c>
      <c r="S44" s="2" t="n">
        <f aca="false">SUM(S13:S43)</f>
        <v>12735</v>
      </c>
      <c r="T44" s="2" t="n">
        <f aca="false">SUM(T13:T43)</f>
        <v>74025</v>
      </c>
      <c r="U44" s="2" t="n">
        <f aca="false">SUM(U13:U43)</f>
        <v>38775</v>
      </c>
      <c r="V44" s="2" t="n">
        <f aca="false">SUM(V13:V43)</f>
        <v>0</v>
      </c>
      <c r="W44" s="2" t="n">
        <f aca="false">SUM(W13:W43)</f>
        <v>0</v>
      </c>
      <c r="X44" s="2" t="n">
        <f aca="false">SUM(X13:X43)</f>
        <v>141993.75</v>
      </c>
      <c r="Z44" s="60" t="n">
        <f aca="false">SUM(Z13:Z43)</f>
        <v>509760.928185136</v>
      </c>
      <c r="AA44" s="60" t="n">
        <f aca="false">SUM(AA13:AA43)</f>
        <v>20958.7592</v>
      </c>
      <c r="AB44" s="60" t="n">
        <f aca="false">SUM(AB13:AB43)</f>
        <v>530719.687385136</v>
      </c>
      <c r="AD44" s="83" t="n">
        <f aca="false">SUM(AD13:AD43)</f>
        <v>32650.1236946162</v>
      </c>
      <c r="AE44" s="83" t="n">
        <f aca="false">SUM(AE13:AE43)</f>
        <v>1436.60544256311</v>
      </c>
      <c r="AG44" s="60" t="n">
        <f aca="false">SUM(AG13:AG43)</f>
        <v>529283.081942573</v>
      </c>
    </row>
  </sheetData>
  <mergeCells count="3">
    <mergeCell ref="L10:O10"/>
    <mergeCell ref="R10:W10"/>
    <mergeCell ref="F11:G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2001-10-29T14:43:51Z</dcterms:created>
  <dc:creator>mbronst2</dc:creator>
  <dc:description/>
  <dc:language>en-US</dc:language>
  <cp:lastModifiedBy>mbronst2</cp:lastModifiedBy>
  <cp:lastPrinted>2001-10-29T16:25:36Z</cp:lastPrinted>
  <dcterms:modified xsi:type="dcterms:W3CDTF">2001-10-30T17:01:48Z</dcterms:modified>
  <cp:revision>0</cp:revision>
  <dc:subject/>
  <dc:title/>
</cp:coreProperties>
</file>