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<sst xmlns="http://schemas.openxmlformats.org/spreadsheetml/2006/main" count="38" uniqueCount="36">
  <si>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 xml:space="preserve">Inputs:</t>
  </si>
  <si>
    <t xml:space="preserve">Invoice Month</t>
  </si>
  <si>
    <t xml:space="preserve">Redwood Capacity (Malin)</t>
  </si>
  <si>
    <t xml:space="preserve">*All cells in blue are inputs</t>
  </si>
  <si>
    <t xml:space="preserve">Contract Quantity (CQ)</t>
  </si>
  <si>
    <t xml:space="preserve">Commodity Charge</t>
  </si>
  <si>
    <t xml:space="preserve">Gas Service Fee</t>
  </si>
  <si>
    <t xml:space="preserve">Fuel Charge</t>
  </si>
  <si>
    <t xml:space="preserve">Date</t>
  </si>
  <si>
    <t xml:space="preserve">Total Flow at City Gate (MMBtu)</t>
  </si>
  <si>
    <t xml:space="preserve">Total at Malin (CG+Fuel)</t>
  </si>
  <si>
    <t xml:space="preserve">Gas Flow to Malin</t>
  </si>
  <si>
    <t xml:space="preserve">Gas Flow to City Gate</t>
  </si>
  <si>
    <t xml:space="preserve">Fixed Price Gas From Enron (Malin)</t>
  </si>
  <si>
    <t xml:space="preserve">Fixed Price Gas From Enron (City Gate)</t>
  </si>
  <si>
    <t xml:space="preserve">Displaced Malin Gas </t>
  </si>
  <si>
    <t xml:space="preserve">Actual Gas Flow to Malin</t>
  </si>
  <si>
    <t xml:space="preserve">Actual Gas Flow to City Gate</t>
  </si>
  <si>
    <t xml:space="preserve">3rd Party Contracted Baseload (Malin)</t>
  </si>
  <si>
    <t xml:space="preserve">3rd Party Contracted Baseload (City Gate)</t>
  </si>
  <si>
    <t xml:space="preserve">Total Flow less Baseload (Malin)</t>
  </si>
  <si>
    <t xml:space="preserve">Total Flow less Baseload and Fixed Price Gas (Malin)</t>
  </si>
  <si>
    <t xml:space="preserve">Total Flow to Less Fixed Price Gas (City Gate)</t>
  </si>
  <si>
    <t xml:space="preserve">Bidweek Gas at NGI Malin</t>
  </si>
  <si>
    <t xml:space="preserve">Bidweek Gas at NGI Citygate</t>
  </si>
  <si>
    <t xml:space="preserve">Fixed Price Gas at Malin</t>
  </si>
  <si>
    <t xml:space="preserve">Fixed Price Gas at Citygate ($5.775)</t>
  </si>
  <si>
    <t xml:space="preserve">Fixed Price Gas at Citygate ($5.66)</t>
  </si>
  <si>
    <t xml:space="preserve">Fixed Price Gas at Citygate ($4.70)</t>
  </si>
  <si>
    <t xml:space="preserve">Fixed Price Gas at Citygate ($3.90)</t>
  </si>
  <si>
    <t xml:space="preserve">Total Fixed Price Gas at Citygate</t>
  </si>
  <si>
    <t xml:space="preserve">Total Cost of Gas</t>
  </si>
  <si>
    <t xml:space="preserve">Unused Redwood MMBtu</t>
  </si>
  <si>
    <t xml:space="preserve">Redwood Credit</t>
  </si>
  <si>
    <t xml:space="preserve">Total Charge to Palo Alto</t>
  </si>
  <si>
    <t xml:space="preserve">TOTAL: 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</si>
</sst>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0.00%"/>
    <numFmt numFmtId="167" formatCode="[$-409]#,##0.00_);[RED]\(#,##0.00\)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[$-409]mmm\-yy"/>
    <numFmt numFmtId="172" formatCode="#,##0"/>
    <numFmt numFmtId="173" formatCode="_(\$* #,##0.000_);_(\$* \(#,##0.000\);_(\$* \-??_);_(@_)"/>
    <numFmt numFmtId="174" formatCode="[$-409]d\-mmm\-yy"/>
    <numFmt numFmtId="175" formatCode="_(* #,##0.000_);_(* \(#,##0.000\);_(* \-??_);_(@_)"/>
    <numFmt numFmtId="176" formatCode="#,##0.00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b val="true"/>
      <sz val="10"/>
      <color rgb="FFFFFF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993366"/>
        <bgColor rgb="FF993366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5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99"/>
    <col collapsed="false" customWidth="true" hidden="false" outlineLevel="0" max="3" min="3" style="0" width="11.99"/>
    <col collapsed="false" customWidth="true" hidden="false" outlineLevel="0" max="4" min="4" style="0" width="10.41"/>
    <col collapsed="false" customWidth="true" hidden="false" outlineLevel="0" max="5" min="5" style="0" width="11.13"/>
    <col collapsed="false" customWidth="true" hidden="false" outlineLevel="0" max="7" min="7" style="0" width="17.28"/>
    <col collapsed="false" customWidth="true" hidden="false" outlineLevel="0" max="10" min="10" style="0" width="10.85"/>
    <col collapsed="false" customWidth="true" hidden="false" outlineLevel="0" max="11" min="11" style="0" width="12.56"/>
    <col collapsed="false" customWidth="true" hidden="false" outlineLevel="0" max="12" min="12" style="0" width="10.99"/>
    <col collapsed="false" customWidth="true" hidden="false" outlineLevel="0" max="13" min="13" style="1" width="9.28"/>
    <col collapsed="false" customWidth="true" hidden="false" outlineLevel="0" max="14" min="14" style="1" width="12.28"/>
    <col collapsed="false" customWidth="true" hidden="false" outlineLevel="0" max="15" min="15" style="1" width="12.7"/>
    <col collapsed="false" customWidth="true" hidden="false" outlineLevel="0" max="16" min="16" style="0" width="12.56"/>
    <col collapsed="false" customWidth="true" hidden="false" outlineLevel="0" max="17" min="17" style="0" width="12.99"/>
    <col collapsed="false" customWidth="true" hidden="false" outlineLevel="0" max="18" min="18" style="0" width="11.7"/>
    <col collapsed="false" customWidth="true" hidden="false" outlineLevel="0" max="19" min="19" style="0" width="12.14"/>
    <col collapsed="false" customWidth="true" hidden="false" outlineLevel="0" max="20" min="20" style="0" width="12.28"/>
    <col collapsed="false" customWidth="true" hidden="false" outlineLevel="0" max="21" min="21" style="1" width="11.99"/>
    <col collapsed="false" customWidth="true" hidden="false" outlineLevel="0" max="22" min="22" style="1" width="13.14"/>
    <col collapsed="false" customWidth="true" hidden="false" outlineLevel="0" max="23" min="23" style="0" width="11.99"/>
    <col collapsed="false" customWidth="true" hidden="false" outlineLevel="0" max="24" min="24" style="0" width="14.7"/>
    <col collapsed="false" customWidth="true" hidden="false" outlineLevel="0" max="25" min="25" style="2" width="12.85"/>
    <col collapsed="false" customWidth="true" hidden="false" outlineLevel="0" max="26" min="26" style="1" width="14.99"/>
    <col collapsed="false" customWidth="true" hidden="false" outlineLevel="0" max="27" min="27" style="1" width="14.28"/>
    <col collapsed="false" customWidth="true" hidden="false" outlineLevel="0" max="28" min="28" style="3" width="12.14"/>
    <col collapsed="false" customWidth="true" hidden="false" outlineLevel="0" max="29" min="29" style="3" width="15.56"/>
    <col collapsed="false" customWidth="true" hidden="false" outlineLevel="0" max="30" min="30" style="3" width="14.85"/>
    <col collapsed="false" customWidth="true" hidden="false" outlineLevel="0" max="32" min="31" style="3" width="11.99"/>
    <col collapsed="false" customWidth="true" hidden="false" outlineLevel="0" max="33" min="33" style="3" width="12.99"/>
    <col collapsed="false" customWidth="true" hidden="false" outlineLevel="0" max="34" min="34" style="3" width="14.56"/>
    <col collapsed="false" customWidth="true" hidden="false" outlineLevel="0" max="35" min="35" style="0" width="12.56"/>
    <col collapsed="false" customWidth="true" hidden="false" outlineLevel="0" max="36" min="36" style="0" width="14.99"/>
    <col collapsed="false" customWidth="true" hidden="false" outlineLevel="0" max="38" min="38" style="0" width="11.13"/>
    <col collapsed="false" customWidth="true" hidden="false" outlineLevel="0" max="39" min="39" style="3" width="10.56"/>
    <col collapsed="false" customWidth="true" hidden="false" outlineLevel="0" max="41" min="41" style="0" width="14.56"/>
    <col collapsed="false" customWidth="true" hidden="false" outlineLevel="0" max="43" min="43" style="0" width="12.85"/>
  </cols>
  <sheetData>
    <row r="1" customFormat="false" ht="12.75" hidden="false" customHeight="false" outlineLevel="0" collapsed="false">
      <c r="A1" s="4" t="s">
        <v>0</v>
      </c>
      <c r="B1" s="5"/>
      <c r="C1" s="6"/>
    </row>
    <row r="2" customFormat="false" ht="13.5" hidden="false" customHeight="false" outlineLevel="0" collapsed="false">
      <c r="A2" s="7" t="s">
        <v>1</v>
      </c>
      <c r="B2" s="8"/>
      <c r="C2" s="9" t="n">
        <v>37135</v>
      </c>
    </row>
    <row r="3" customFormat="false" ht="13.5" hidden="false" customHeight="false" outlineLevel="0" collapsed="false">
      <c r="A3" s="7" t="s">
        <v>2</v>
      </c>
      <c r="B3" s="8"/>
      <c r="C3" s="10" t="n">
        <f aca="false">C4*(1+C7)</f>
        <v>6173.433</v>
      </c>
      <c r="F3" s="11" t="s">
        <v>3</v>
      </c>
      <c r="G3" s="11"/>
    </row>
    <row r="4" customFormat="false" ht="12.75" hidden="false" customHeight="false" outlineLevel="0" collapsed="false">
      <c r="A4" s="7" t="s">
        <v>4</v>
      </c>
      <c r="B4" s="8"/>
      <c r="C4" s="12" t="n">
        <v>6090</v>
      </c>
    </row>
    <row r="5" customFormat="false" ht="12.75" hidden="false" customHeight="false" outlineLevel="0" collapsed="false">
      <c r="A5" s="7" t="s">
        <v>5</v>
      </c>
      <c r="B5" s="8"/>
      <c r="C5" s="13" t="n">
        <v>0.044</v>
      </c>
    </row>
    <row r="6" customFormat="false" ht="12.75" hidden="false" customHeight="false" outlineLevel="0" collapsed="false">
      <c r="A6" s="7" t="s">
        <v>6</v>
      </c>
      <c r="B6" s="8"/>
      <c r="C6" s="13" t="n">
        <v>0.115</v>
      </c>
    </row>
    <row r="7" customFormat="false" ht="13.5" hidden="false" customHeight="false" outlineLevel="0" collapsed="false">
      <c r="A7" s="14" t="s">
        <v>7</v>
      </c>
      <c r="B7" s="15"/>
      <c r="C7" s="16" t="n">
        <v>0.0137</v>
      </c>
    </row>
    <row r="8" customFormat="false" ht="12.75" hidden="false" customHeight="false" outlineLevel="0" collapsed="false">
      <c r="A8" s="17"/>
      <c r="C8" s="18"/>
    </row>
    <row r="9" customFormat="false" ht="12.75" hidden="false" customHeight="false" outlineLevel="0" collapsed="false">
      <c r="A9" s="17"/>
      <c r="C9" s="18"/>
    </row>
    <row r="11" customFormat="false" ht="13.5" hidden="false" customHeight="false" outlineLevel="0" collapsed="false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Z11" s="21"/>
      <c r="AA11" s="21"/>
    </row>
    <row r="12" customFormat="false" ht="77.25" hidden="false" customHeight="false" outlineLevel="0" collapsed="false">
      <c r="A12" s="22" t="s">
        <v>8</v>
      </c>
      <c r="B12" s="23"/>
      <c r="C12" s="24"/>
      <c r="D12" s="25" t="s">
        <v>9</v>
      </c>
      <c r="E12" s="25" t="s">
        <v>10</v>
      </c>
      <c r="F12" s="26" t="s">
        <v>11</v>
      </c>
      <c r="G12" s="27" t="s">
        <v>12</v>
      </c>
      <c r="H12" s="28"/>
      <c r="I12" s="29" t="s">
        <v>13</v>
      </c>
      <c r="J12" s="26" t="s">
        <v>14</v>
      </c>
      <c r="K12" s="26" t="s">
        <v>15</v>
      </c>
      <c r="L12" s="26" t="s">
        <v>16</v>
      </c>
      <c r="M12" s="26" t="s">
        <v>17</v>
      </c>
      <c r="N12" s="26" t="s">
        <v>18</v>
      </c>
      <c r="O12" s="26" t="s">
        <v>19</v>
      </c>
      <c r="P12" s="25" t="s">
        <v>20</v>
      </c>
      <c r="Q12" s="26" t="s">
        <v>21</v>
      </c>
      <c r="R12" s="26" t="s">
        <v>22</v>
      </c>
      <c r="S12" s="26" t="s">
        <v>23</v>
      </c>
      <c r="T12" s="26" t="s">
        <v>24</v>
      </c>
      <c r="U12" s="30" t="s">
        <v>25</v>
      </c>
      <c r="V12" s="30" t="s">
        <v>26</v>
      </c>
      <c r="W12" s="30" t="s">
        <v>27</v>
      </c>
      <c r="X12" s="30" t="s">
        <v>28</v>
      </c>
      <c r="Y12" s="30" t="s">
        <v>28</v>
      </c>
      <c r="Z12" s="31" t="s">
        <v>29</v>
      </c>
      <c r="AA12" s="30" t="s">
        <v>30</v>
      </c>
      <c r="AB12" s="32" t="s">
        <v>6</v>
      </c>
      <c r="AC12" s="27" t="s">
        <v>31</v>
      </c>
      <c r="AD12" s="33"/>
      <c r="AE12" s="24" t="s">
        <v>32</v>
      </c>
      <c r="AF12" s="34" t="s">
        <v>33</v>
      </c>
      <c r="AG12" s="33"/>
      <c r="AH12" s="35" t="s">
        <v>34</v>
      </c>
      <c r="AI12" s="36"/>
      <c r="AJ12" s="36"/>
      <c r="AK12" s="36"/>
      <c r="AL12" s="36"/>
      <c r="AM12" s="36"/>
      <c r="AN12" s="36"/>
      <c r="AO12" s="36"/>
      <c r="AP12" s="36"/>
      <c r="AQ12" s="36"/>
    </row>
    <row r="13" customFormat="false" ht="13.5" hidden="false" customHeight="false" outlineLevel="0" collapsed="false">
      <c r="A13" s="37"/>
      <c r="B13" s="38"/>
      <c r="C13" s="39"/>
      <c r="D13" s="40"/>
      <c r="E13" s="40"/>
      <c r="F13" s="41"/>
      <c r="G13" s="42"/>
      <c r="H13" s="43"/>
      <c r="I13" s="44"/>
      <c r="J13" s="45"/>
      <c r="K13" s="45"/>
      <c r="L13" s="45"/>
      <c r="M13" s="45"/>
      <c r="N13" s="45"/>
      <c r="O13" s="45"/>
      <c r="P13" s="46"/>
      <c r="Q13" s="45"/>
      <c r="R13" s="47"/>
      <c r="S13" s="48" t="n">
        <v>2.44</v>
      </c>
      <c r="T13" s="49" t="n">
        <v>2.71</v>
      </c>
      <c r="U13" s="49" t="n">
        <v>0</v>
      </c>
      <c r="V13" s="50" t="n">
        <v>95</v>
      </c>
      <c r="W13" s="50" t="n">
        <v>75</v>
      </c>
      <c r="X13" s="50" t="n">
        <v>525</v>
      </c>
      <c r="Y13" s="50" t="n">
        <v>275</v>
      </c>
      <c r="Z13" s="50" t="n">
        <v>60</v>
      </c>
      <c r="AA13" s="51"/>
      <c r="AB13" s="52"/>
      <c r="AC13" s="53"/>
      <c r="AD13" s="0"/>
      <c r="AE13" s="54"/>
      <c r="AF13" s="55"/>
      <c r="AG13" s="0"/>
      <c r="AH13" s="56"/>
      <c r="AM13" s="0"/>
    </row>
    <row r="14" customFormat="false" ht="12.75" hidden="false" customHeight="false" outlineLevel="0" collapsed="false">
      <c r="A14" s="57" t="n">
        <f aca="false">C2</f>
        <v>37135</v>
      </c>
      <c r="B14" s="58"/>
      <c r="C14" s="59"/>
      <c r="D14" s="59" t="n">
        <v>5285.232</v>
      </c>
      <c r="E14" s="60" t="n">
        <f aca="false">D14*(1+$C$7)</f>
        <v>5357.6396784</v>
      </c>
      <c r="F14" s="61" t="n">
        <f aca="false">IF(E14&gt;$C$3,$C$3,E14)</f>
        <v>5357.6396784</v>
      </c>
      <c r="G14" s="62" t="n">
        <f aca="false">IF(F14=E14,0,((E14-F14)*(1-0.01372)))</f>
        <v>0</v>
      </c>
      <c r="H14" s="1"/>
      <c r="I14" s="63" t="n">
        <v>1135</v>
      </c>
      <c r="J14" s="64" t="n">
        <v>0</v>
      </c>
      <c r="K14" s="61" t="n">
        <f aca="false">IF(G14&gt;J14,0,G14-J14)</f>
        <v>0</v>
      </c>
      <c r="L14" s="60" t="n">
        <f aca="false">F14+K14*(1+$C$7)</f>
        <v>5357.6396784</v>
      </c>
      <c r="M14" s="61" t="n">
        <f aca="false">IF(G14&gt;70,G14-70+70,70)</f>
        <v>70</v>
      </c>
      <c r="N14" s="64" t="n">
        <v>1500</v>
      </c>
      <c r="O14" s="64" t="n">
        <v>90</v>
      </c>
      <c r="P14" s="60" t="n">
        <f aca="false">E14-(N14+O14)</f>
        <v>3767.6396784</v>
      </c>
      <c r="Q14" s="60" t="n">
        <f aca="false">L14-N14-I14</f>
        <v>2722.6396784</v>
      </c>
      <c r="R14" s="65" t="n">
        <f aca="false">M14-J14-O14</f>
        <v>-20</v>
      </c>
      <c r="S14" s="66" t="n">
        <f aca="false">Q14*$S$13</f>
        <v>6643.240815296</v>
      </c>
      <c r="T14" s="67" t="n">
        <f aca="false">$T$13*R14</f>
        <v>-54.2</v>
      </c>
      <c r="U14" s="66" t="n">
        <f aca="false">I14*$U$13</f>
        <v>0</v>
      </c>
      <c r="V14" s="66" t="n">
        <f aca="false">5.775*$V$13</f>
        <v>548.625</v>
      </c>
      <c r="W14" s="66" t="n">
        <f aca="false">5.66*$W$13</f>
        <v>424.5</v>
      </c>
      <c r="X14" s="66" t="n">
        <f aca="false">4.7*$X$13</f>
        <v>2467.5</v>
      </c>
      <c r="Y14" s="66" t="n">
        <f aca="false">4.7*$Y$13</f>
        <v>1292.5</v>
      </c>
      <c r="Z14" s="66" t="n">
        <f aca="false">4.7*$Z$13</f>
        <v>282</v>
      </c>
      <c r="AA14" s="66" t="n">
        <f aca="false">SUM(U14:Z14)</f>
        <v>5015.125</v>
      </c>
      <c r="AB14" s="66" t="n">
        <f aca="false">D14*$C$6</f>
        <v>607.80168</v>
      </c>
      <c r="AC14" s="68" t="n">
        <f aca="false">AB14+AA14+S14+T14+U14</f>
        <v>12211.967495296</v>
      </c>
      <c r="AD14" s="0"/>
      <c r="AE14" s="69" t="n">
        <f aca="false">$C$3-L14</f>
        <v>815.7933216</v>
      </c>
      <c r="AF14" s="55" t="n">
        <f aca="false">AE14*$C$5</f>
        <v>35.8949061504</v>
      </c>
      <c r="AG14" s="0"/>
      <c r="AH14" s="70" t="n">
        <f aca="false">AC14-AF14</f>
        <v>12176.0725891456</v>
      </c>
      <c r="AI14" s="71" t="n">
        <v>12133.6956955125</v>
      </c>
      <c r="AJ14" s="72" t="n">
        <f aca="false">AH14-AI14</f>
        <v>42.376893633078</v>
      </c>
      <c r="AM14" s="0"/>
    </row>
    <row r="15" customFormat="false" ht="12.75" hidden="false" customHeight="false" outlineLevel="0" collapsed="false">
      <c r="A15" s="57" t="n">
        <f aca="false">A14+1</f>
        <v>37136</v>
      </c>
      <c r="B15" s="58"/>
      <c r="C15" s="59"/>
      <c r="D15" s="59" t="n">
        <v>5134.864</v>
      </c>
      <c r="E15" s="60" t="n">
        <f aca="false">D15*(1+$C$7)</f>
        <v>5205.2116368</v>
      </c>
      <c r="F15" s="61" t="n">
        <f aca="false">IF(E15&gt;$C$3,$C$3,E15)</f>
        <v>5205.2116368</v>
      </c>
      <c r="G15" s="62" t="n">
        <f aca="false">IF(F15&gt;E15,0,((E15-F15)*(1-0.01372)))</f>
        <v>0</v>
      </c>
      <c r="H15" s="1"/>
      <c r="I15" s="73" t="n">
        <f aca="false">I14</f>
        <v>1135</v>
      </c>
      <c r="J15" s="61" t="n">
        <f aca="false">J14</f>
        <v>0</v>
      </c>
      <c r="K15" s="61" t="n">
        <f aca="false">IF(G15&gt;J15,0,G15-J15)</f>
        <v>0</v>
      </c>
      <c r="L15" s="60" t="n">
        <f aca="false">F15+K15*(1+$C$7)</f>
        <v>5205.2116368</v>
      </c>
      <c r="M15" s="61" t="n">
        <f aca="false">IF(G15&gt;70,G15-70+70,70)</f>
        <v>70</v>
      </c>
      <c r="N15" s="64" t="n">
        <v>1500</v>
      </c>
      <c r="O15" s="64" t="n">
        <v>90</v>
      </c>
      <c r="P15" s="60" t="n">
        <f aca="false">E15-(N15+O15)</f>
        <v>3615.2116368</v>
      </c>
      <c r="Q15" s="60" t="n">
        <f aca="false">L15-N15-I15</f>
        <v>2570.2116368</v>
      </c>
      <c r="R15" s="65" t="n">
        <f aca="false">M15-J15-O15</f>
        <v>-20</v>
      </c>
      <c r="S15" s="66" t="n">
        <f aca="false">Q15*$S$13</f>
        <v>6271.316393792</v>
      </c>
      <c r="T15" s="67" t="n">
        <f aca="false">$T$13*R15</f>
        <v>-54.2</v>
      </c>
      <c r="U15" s="66" t="n">
        <f aca="false">I15*$U$13</f>
        <v>0</v>
      </c>
      <c r="V15" s="66" t="n">
        <f aca="false">5.775*$V$13</f>
        <v>548.625</v>
      </c>
      <c r="W15" s="66" t="n">
        <f aca="false">5.66*$W$13</f>
        <v>424.5</v>
      </c>
      <c r="X15" s="66" t="n">
        <f aca="false">4.7*$X$13</f>
        <v>2467.5</v>
      </c>
      <c r="Y15" s="66" t="n">
        <f aca="false">4.7*$Y$13</f>
        <v>1292.5</v>
      </c>
      <c r="Z15" s="66" t="n">
        <f aca="false">4.7*$Z$13</f>
        <v>282</v>
      </c>
      <c r="AA15" s="66" t="n">
        <f aca="false">SUM(U15:Z15)</f>
        <v>5015.125</v>
      </c>
      <c r="AB15" s="66" t="n">
        <f aca="false">D15*$C$6</f>
        <v>590.50936</v>
      </c>
      <c r="AC15" s="68" t="n">
        <f aca="false">AB15+AA15+S15+T15+U15</f>
        <v>11822.750753792</v>
      </c>
      <c r="AD15" s="0"/>
      <c r="AE15" s="69" t="n">
        <f aca="false">$C$3-L15</f>
        <v>968.221363199999</v>
      </c>
      <c r="AF15" s="55" t="n">
        <f aca="false">AE15*$C$5</f>
        <v>42.6017399808</v>
      </c>
      <c r="AG15" s="0"/>
      <c r="AH15" s="70" t="n">
        <f aca="false">AC15-AF15</f>
        <v>11780.1490138112</v>
      </c>
      <c r="AI15" s="71" t="n">
        <v>11744.4091344094</v>
      </c>
      <c r="AJ15" s="72" t="n">
        <f aca="false">AH15-AI15</f>
        <v>35.7398794017881</v>
      </c>
      <c r="AM15" s="0"/>
    </row>
    <row r="16" customFormat="false" ht="12.75" hidden="false" customHeight="false" outlineLevel="0" collapsed="false">
      <c r="A16" s="57" t="n">
        <f aca="false">A15+1</f>
        <v>37137</v>
      </c>
      <c r="B16" s="58"/>
      <c r="C16" s="59"/>
      <c r="D16" s="59" t="n">
        <v>5469.128</v>
      </c>
      <c r="E16" s="60" t="n">
        <f aca="false">D16*(1+$C$7)</f>
        <v>5544.0550536</v>
      </c>
      <c r="F16" s="61" t="n">
        <f aca="false">IF(E16&gt;$C$3,$C$3,E16)</f>
        <v>5544.0550536</v>
      </c>
      <c r="G16" s="62" t="n">
        <f aca="false">IF(F16&gt;E16,0,((E16-F16)*(1-0.01372)))</f>
        <v>0</v>
      </c>
      <c r="H16" s="1"/>
      <c r="I16" s="73" t="n">
        <f aca="false">I15</f>
        <v>1135</v>
      </c>
      <c r="J16" s="61" t="n">
        <f aca="false">J15</f>
        <v>0</v>
      </c>
      <c r="K16" s="61" t="n">
        <f aca="false">IF(G16&gt;J16,0,G16-J16)</f>
        <v>0</v>
      </c>
      <c r="L16" s="60" t="n">
        <f aca="false">F16+K16*(1+$C$7)</f>
        <v>5544.0550536</v>
      </c>
      <c r="M16" s="61" t="n">
        <f aca="false">IF(G16&gt;70,G16-70+70,70)</f>
        <v>70</v>
      </c>
      <c r="N16" s="64" t="n">
        <v>1500</v>
      </c>
      <c r="O16" s="64" t="n">
        <v>90</v>
      </c>
      <c r="P16" s="60" t="n">
        <f aca="false">E16-(N16+O16)</f>
        <v>3954.0550536</v>
      </c>
      <c r="Q16" s="60" t="n">
        <f aca="false">L16-N16-I16</f>
        <v>2909.0550536</v>
      </c>
      <c r="R16" s="65" t="n">
        <f aca="false">M16-J16-O16</f>
        <v>-20</v>
      </c>
      <c r="S16" s="66" t="n">
        <f aca="false">Q16*$S$13</f>
        <v>7098.094330784</v>
      </c>
      <c r="T16" s="67" t="n">
        <f aca="false">$T$13*R16</f>
        <v>-54.2</v>
      </c>
      <c r="U16" s="66" t="n">
        <f aca="false">I16*$U$13</f>
        <v>0</v>
      </c>
      <c r="V16" s="66" t="n">
        <f aca="false">5.775*$V$13</f>
        <v>548.625</v>
      </c>
      <c r="W16" s="66" t="n">
        <f aca="false">5.66*$W$13</f>
        <v>424.5</v>
      </c>
      <c r="X16" s="66" t="n">
        <f aca="false">4.7*$X$13</f>
        <v>2467.5</v>
      </c>
      <c r="Y16" s="66" t="n">
        <f aca="false">4.7*$Y$13</f>
        <v>1292.5</v>
      </c>
      <c r="Z16" s="66" t="n">
        <f aca="false">4.7*$Z$13</f>
        <v>282</v>
      </c>
      <c r="AA16" s="66" t="n">
        <f aca="false">SUM(U16:Z16)</f>
        <v>5015.125</v>
      </c>
      <c r="AB16" s="66" t="n">
        <f aca="false">D16*$C$6</f>
        <v>628.94972</v>
      </c>
      <c r="AC16" s="68" t="n">
        <f aca="false">AB16+AA16+S16+T16+U16</f>
        <v>12687.969050784</v>
      </c>
      <c r="AD16" s="0"/>
      <c r="AE16" s="69" t="n">
        <f aca="false">$C$3-L16</f>
        <v>629.3779464</v>
      </c>
      <c r="AF16" s="55" t="n">
        <f aca="false">AE16*$C$5</f>
        <v>27.6926296416</v>
      </c>
      <c r="AG16" s="0"/>
      <c r="AH16" s="70" t="n">
        <f aca="false">AC16-AF16</f>
        <v>12660.2764211424</v>
      </c>
      <c r="AI16" s="71" t="n">
        <v>12609.7826384832</v>
      </c>
      <c r="AJ16" s="72" t="n">
        <f aca="false">AH16-AI16</f>
        <v>50.4937826591777</v>
      </c>
      <c r="AM16" s="0"/>
    </row>
    <row r="17" customFormat="false" ht="12.75" hidden="false" customHeight="false" outlineLevel="0" collapsed="false">
      <c r="A17" s="57" t="n">
        <f aca="false">A16+1</f>
        <v>37138</v>
      </c>
      <c r="B17" s="58"/>
      <c r="C17" s="59"/>
      <c r="D17" s="59" t="n">
        <v>5632.704</v>
      </c>
      <c r="E17" s="60" t="n">
        <f aca="false">D17*(1+$C$7)</f>
        <v>5709.8720448</v>
      </c>
      <c r="F17" s="61" t="n">
        <f aca="false">IF(E17&gt;$C$3,$C$3,E17)</f>
        <v>5709.8720448</v>
      </c>
      <c r="G17" s="62" t="n">
        <f aca="false">IF(F17&gt;E17,0,((E17-F17)*(1-0.01372)))</f>
        <v>0</v>
      </c>
      <c r="H17" s="1"/>
      <c r="I17" s="73" t="n">
        <f aca="false">I16</f>
        <v>1135</v>
      </c>
      <c r="J17" s="61" t="n">
        <f aca="false">J16</f>
        <v>0</v>
      </c>
      <c r="K17" s="61" t="n">
        <f aca="false">IF(G17&gt;J17,0,G17-J17)</f>
        <v>0</v>
      </c>
      <c r="L17" s="60" t="n">
        <f aca="false">F17+K17*(1+$C$7)</f>
        <v>5709.8720448</v>
      </c>
      <c r="M17" s="61" t="n">
        <f aca="false">IF(G17&gt;70,G17-70+70,70)</f>
        <v>70</v>
      </c>
      <c r="N17" s="64" t="n">
        <v>1500</v>
      </c>
      <c r="O17" s="61" t="n">
        <f aca="false">O16</f>
        <v>90</v>
      </c>
      <c r="P17" s="60" t="n">
        <f aca="false">E17-(N17+O17)</f>
        <v>4119.8720448</v>
      </c>
      <c r="Q17" s="60" t="n">
        <f aca="false">L17-N17-I17</f>
        <v>3074.8720448</v>
      </c>
      <c r="R17" s="65" t="n">
        <f aca="false">M17-J17-O17</f>
        <v>-20</v>
      </c>
      <c r="S17" s="66" t="n">
        <f aca="false">Q17*$S$13</f>
        <v>7502.687789312</v>
      </c>
      <c r="T17" s="67" t="n">
        <f aca="false">$T$13*R17</f>
        <v>-54.2</v>
      </c>
      <c r="U17" s="66" t="n">
        <f aca="false">I17*$U$13</f>
        <v>0</v>
      </c>
      <c r="V17" s="66" t="n">
        <f aca="false">5.775*$V$13</f>
        <v>548.625</v>
      </c>
      <c r="W17" s="66" t="n">
        <f aca="false">5.66*$W$13</f>
        <v>424.5</v>
      </c>
      <c r="X17" s="66" t="n">
        <f aca="false">4.7*$X$13</f>
        <v>2467.5</v>
      </c>
      <c r="Y17" s="66" t="n">
        <f aca="false">4.7*$Y$13</f>
        <v>1292.5</v>
      </c>
      <c r="Z17" s="66" t="n">
        <f aca="false">4.7*$Z$13</f>
        <v>282</v>
      </c>
      <c r="AA17" s="66" t="n">
        <f aca="false">SUM(U17:Z17)</f>
        <v>5015.125</v>
      </c>
      <c r="AB17" s="66" t="n">
        <f aca="false">D17*$C$6</f>
        <v>647.76096</v>
      </c>
      <c r="AC17" s="68" t="n">
        <f aca="false">AB17+AA17+S17+T17+U17</f>
        <v>13111.373749312</v>
      </c>
      <c r="AD17" s="0"/>
      <c r="AE17" s="69" t="n">
        <f aca="false">$C$3-L17</f>
        <v>463.5609552</v>
      </c>
      <c r="AF17" s="55" t="n">
        <f aca="false">AE17*$C$5</f>
        <v>20.3966820288</v>
      </c>
      <c r="AG17" s="0"/>
      <c r="AH17" s="70" t="n">
        <f aca="false">AC17-AF17</f>
        <v>13090.9770672832</v>
      </c>
      <c r="AI17" s="71" t="n">
        <v>13033.263289413</v>
      </c>
      <c r="AJ17" s="72" t="n">
        <f aca="false">AH17-AI17</f>
        <v>57.7137778702418</v>
      </c>
      <c r="AM17" s="0"/>
    </row>
    <row r="18" customFormat="false" ht="12.75" hidden="false" customHeight="false" outlineLevel="0" collapsed="false">
      <c r="A18" s="57" t="n">
        <f aca="false">A17+1</f>
        <v>37139</v>
      </c>
      <c r="B18" s="58"/>
      <c r="C18" s="59"/>
      <c r="D18" s="59" t="n">
        <v>5877.56</v>
      </c>
      <c r="E18" s="60" t="n">
        <f aca="false">D18*(1+$C$7)</f>
        <v>5958.082572</v>
      </c>
      <c r="F18" s="61" t="n">
        <f aca="false">IF(E18&gt;$C$3,$C$3,E18)</f>
        <v>5958.082572</v>
      </c>
      <c r="G18" s="62" t="n">
        <f aca="false">IF(F18&gt;E18,0,((E18-F18)*(1-0.01372)))</f>
        <v>0</v>
      </c>
      <c r="H18" s="1"/>
      <c r="I18" s="73" t="n">
        <f aca="false">I17</f>
        <v>1135</v>
      </c>
      <c r="J18" s="61" t="n">
        <f aca="false">J17</f>
        <v>0</v>
      </c>
      <c r="K18" s="61" t="n">
        <f aca="false">IF(G18&gt;J18,0,G18-J18)</f>
        <v>0</v>
      </c>
      <c r="L18" s="60" t="n">
        <f aca="false">F18+K18*(1+$C$7)</f>
        <v>5958.082572</v>
      </c>
      <c r="M18" s="61" t="n">
        <f aca="false">IF(G18&gt;70,G18-70+70,70)</f>
        <v>70</v>
      </c>
      <c r="N18" s="61" t="n">
        <f aca="false">N17</f>
        <v>1500</v>
      </c>
      <c r="O18" s="61" t="n">
        <f aca="false">O17</f>
        <v>90</v>
      </c>
      <c r="P18" s="60" t="n">
        <f aca="false">E18-(N18+O18)</f>
        <v>4368.082572</v>
      </c>
      <c r="Q18" s="60" t="n">
        <f aca="false">L18-N18-I18</f>
        <v>3323.082572</v>
      </c>
      <c r="R18" s="65" t="n">
        <f aca="false">M18-J18-O18</f>
        <v>-20</v>
      </c>
      <c r="S18" s="66" t="n">
        <f aca="false">Q18*$S$13</f>
        <v>8108.32147568</v>
      </c>
      <c r="T18" s="67" t="n">
        <f aca="false">$T$13*R18</f>
        <v>-54.2</v>
      </c>
      <c r="U18" s="66" t="n">
        <f aca="false">I18*$U$13</f>
        <v>0</v>
      </c>
      <c r="V18" s="66" t="n">
        <f aca="false">5.775*$V$13</f>
        <v>548.625</v>
      </c>
      <c r="W18" s="66" t="n">
        <f aca="false">5.66*$W$13</f>
        <v>424.5</v>
      </c>
      <c r="X18" s="66" t="n">
        <f aca="false">4.7*$X$13</f>
        <v>2467.5</v>
      </c>
      <c r="Y18" s="66" t="n">
        <f aca="false">4.7*$Y$13</f>
        <v>1292.5</v>
      </c>
      <c r="Z18" s="66" t="n">
        <f aca="false">4.7*$Z$13</f>
        <v>282</v>
      </c>
      <c r="AA18" s="66" t="n">
        <f aca="false">SUM(U18:Z18)</f>
        <v>5015.125</v>
      </c>
      <c r="AB18" s="66" t="n">
        <f aca="false">D18*$C$6</f>
        <v>675.9194</v>
      </c>
      <c r="AC18" s="68" t="n">
        <f aca="false">AB18+AA18+S18+T18+U18</f>
        <v>13745.16587568</v>
      </c>
      <c r="AD18" s="0"/>
      <c r="AE18" s="69" t="n">
        <f aca="false">$C$3-L18</f>
        <v>215.350428</v>
      </c>
      <c r="AF18" s="55" t="n">
        <f aca="false">AE18*$C$5</f>
        <v>9.47541883199999</v>
      </c>
      <c r="AG18" s="0"/>
      <c r="AH18" s="70" t="n">
        <f aca="false">AC18-AF18</f>
        <v>13735.690456848</v>
      </c>
      <c r="AI18" s="71" t="n">
        <v>13667.1691085065</v>
      </c>
      <c r="AJ18" s="72" t="n">
        <f aca="false">AH18-AI18</f>
        <v>68.5213483414555</v>
      </c>
      <c r="AM18" s="0"/>
    </row>
    <row r="19" customFormat="false" ht="12.75" hidden="false" customHeight="false" outlineLevel="0" collapsed="false">
      <c r="A19" s="57" t="n">
        <f aca="false">A18+1</f>
        <v>37140</v>
      </c>
      <c r="B19" s="58"/>
      <c r="C19" s="59"/>
      <c r="D19" s="59" t="n">
        <v>6086.856</v>
      </c>
      <c r="E19" s="60" t="n">
        <f aca="false">D19*(1+$C$7)</f>
        <v>6170.2459272</v>
      </c>
      <c r="F19" s="61" t="n">
        <f aca="false">IF(E19&gt;$C$3,$C$3,E19)</f>
        <v>6170.2459272</v>
      </c>
      <c r="G19" s="62" t="n">
        <f aca="false">IF(F19&gt;E19,0,((E19-F19)*(1-0.01372)))</f>
        <v>0</v>
      </c>
      <c r="H19" s="1"/>
      <c r="I19" s="73" t="n">
        <f aca="false">I18</f>
        <v>1135</v>
      </c>
      <c r="J19" s="61" t="n">
        <f aca="false">J18</f>
        <v>0</v>
      </c>
      <c r="K19" s="61" t="n">
        <f aca="false">IF(G19&gt;J19,0,G19-J19)</f>
        <v>0</v>
      </c>
      <c r="L19" s="60" t="n">
        <f aca="false">F19+K19*(1+$C$7)</f>
        <v>6170.2459272</v>
      </c>
      <c r="M19" s="61" t="n">
        <f aca="false">IF(G19&gt;70,G19-70+70,70)</f>
        <v>70</v>
      </c>
      <c r="N19" s="61" t="n">
        <f aca="false">N18</f>
        <v>1500</v>
      </c>
      <c r="O19" s="61" t="n">
        <f aca="false">O18</f>
        <v>90</v>
      </c>
      <c r="P19" s="60" t="n">
        <f aca="false">E19-(N19+O19)</f>
        <v>4580.2459272</v>
      </c>
      <c r="Q19" s="60" t="n">
        <f aca="false">L19-N19-I19</f>
        <v>3535.2459272</v>
      </c>
      <c r="R19" s="65" t="n">
        <f aca="false">M19-J19-O19</f>
        <v>-20</v>
      </c>
      <c r="S19" s="66" t="n">
        <f aca="false">Q19*$S$13</f>
        <v>8626.000062368</v>
      </c>
      <c r="T19" s="67" t="n">
        <f aca="false">$T$13*R19</f>
        <v>-54.2</v>
      </c>
      <c r="U19" s="66" t="n">
        <f aca="false">I19*$U$13</f>
        <v>0</v>
      </c>
      <c r="V19" s="66" t="n">
        <f aca="false">5.775*$V$13</f>
        <v>548.625</v>
      </c>
      <c r="W19" s="66" t="n">
        <f aca="false">5.66*$W$13</f>
        <v>424.5</v>
      </c>
      <c r="X19" s="66" t="n">
        <f aca="false">4.7*$X$13</f>
        <v>2467.5</v>
      </c>
      <c r="Y19" s="66" t="n">
        <f aca="false">4.7*$Y$13</f>
        <v>1292.5</v>
      </c>
      <c r="Z19" s="66" t="n">
        <f aca="false">4.7*$Z$13</f>
        <v>282</v>
      </c>
      <c r="AA19" s="66" t="n">
        <f aca="false">SUM(U19:Z19)</f>
        <v>5015.125</v>
      </c>
      <c r="AB19" s="66" t="n">
        <f aca="false">D19*$C$6</f>
        <v>699.98844</v>
      </c>
      <c r="AC19" s="68" t="n">
        <f aca="false">AB19+AA19+S19+T19+U19</f>
        <v>14286.913502368</v>
      </c>
      <c r="AD19" s="0"/>
      <c r="AE19" s="69" t="n">
        <f aca="false">$C$3-L19</f>
        <v>3.18707280000035</v>
      </c>
      <c r="AF19" s="55" t="n">
        <f aca="false">AE19*$C$5</f>
        <v>0.140231203200015</v>
      </c>
      <c r="AG19" s="0"/>
      <c r="AH19" s="70" t="n">
        <f aca="false">AC19-AF19</f>
        <v>14286.7732711648</v>
      </c>
      <c r="AI19" s="71" t="n">
        <v>14209.0139165284</v>
      </c>
      <c r="AJ19" s="72" t="n">
        <f aca="false">AH19-AI19</f>
        <v>77.7593546363605</v>
      </c>
      <c r="AM19" s="0"/>
    </row>
    <row r="20" customFormat="false" ht="12.75" hidden="false" customHeight="false" outlineLevel="0" collapsed="false">
      <c r="A20" s="57" t="n">
        <f aca="false">A19+1</f>
        <v>37141</v>
      </c>
      <c r="B20" s="58"/>
      <c r="C20" s="59"/>
      <c r="D20" s="59" t="n">
        <v>5945.632</v>
      </c>
      <c r="E20" s="60" t="n">
        <f aca="false">D20*(1+$C$7)</f>
        <v>6027.0871584</v>
      </c>
      <c r="F20" s="61" t="n">
        <f aca="false">IF(E20&gt;$C$3,$C$3,E20)</f>
        <v>6027.0871584</v>
      </c>
      <c r="G20" s="62" t="n">
        <f aca="false">IF(F20&gt;E20,0,((E20-F20)*(1-0.01372)))</f>
        <v>0</v>
      </c>
      <c r="H20" s="1"/>
      <c r="I20" s="73" t="n">
        <f aca="false">I19</f>
        <v>1135</v>
      </c>
      <c r="J20" s="61" t="n">
        <f aca="false">J19</f>
        <v>0</v>
      </c>
      <c r="K20" s="61" t="n">
        <f aca="false">IF(G20&gt;J20,0,G20-J20)</f>
        <v>0</v>
      </c>
      <c r="L20" s="60" t="n">
        <f aca="false">F20+K20*(1+$C$7)</f>
        <v>6027.0871584</v>
      </c>
      <c r="M20" s="61" t="n">
        <f aca="false">IF(G20&gt;70,G20-70+70,70)</f>
        <v>70</v>
      </c>
      <c r="N20" s="61" t="n">
        <f aca="false">N19</f>
        <v>1500</v>
      </c>
      <c r="O20" s="61" t="n">
        <f aca="false">O19</f>
        <v>90</v>
      </c>
      <c r="P20" s="60" t="n">
        <f aca="false">E20-(N20+O20)</f>
        <v>4437.0871584</v>
      </c>
      <c r="Q20" s="60" t="n">
        <f aca="false">L20-N20-I20</f>
        <v>3392.0871584</v>
      </c>
      <c r="R20" s="65" t="n">
        <f aca="false">M20-J20-O20</f>
        <v>-20</v>
      </c>
      <c r="S20" s="66" t="n">
        <f aca="false">Q20*$S$13</f>
        <v>8276.692666496</v>
      </c>
      <c r="T20" s="67" t="n">
        <f aca="false">$T$13*R20</f>
        <v>-54.2</v>
      </c>
      <c r="U20" s="66" t="n">
        <f aca="false">I20*$U$13</f>
        <v>0</v>
      </c>
      <c r="V20" s="66" t="n">
        <f aca="false">5.775*$V$13</f>
        <v>548.625</v>
      </c>
      <c r="W20" s="66" t="n">
        <f aca="false">5.66*$W$13</f>
        <v>424.5</v>
      </c>
      <c r="X20" s="66" t="n">
        <f aca="false">4.7*$X$13</f>
        <v>2467.5</v>
      </c>
      <c r="Y20" s="66" t="n">
        <f aca="false">4.7*$Y$13</f>
        <v>1292.5</v>
      </c>
      <c r="Z20" s="66" t="n">
        <f aca="false">4.7*$Z$13</f>
        <v>282</v>
      </c>
      <c r="AA20" s="66" t="n">
        <f aca="false">SUM(U20:Z20)</f>
        <v>5015.125</v>
      </c>
      <c r="AB20" s="66" t="n">
        <f aca="false">D20*$C$6</f>
        <v>683.74768</v>
      </c>
      <c r="AC20" s="68" t="n">
        <f aca="false">AB20+AA20+S20+T20+U20</f>
        <v>13921.365346496</v>
      </c>
      <c r="AD20" s="0"/>
      <c r="AE20" s="69" t="n">
        <f aca="false">$C$3-L20</f>
        <v>146.345841599999</v>
      </c>
      <c r="AF20" s="55" t="n">
        <f aca="false">AE20*$C$5</f>
        <v>6.43921703039997</v>
      </c>
      <c r="AG20" s="0"/>
      <c r="AH20" s="70" t="n">
        <f aca="false">AC20-AF20</f>
        <v>13914.9261294656</v>
      </c>
      <c r="AI20" s="71" t="n">
        <v>13843.4001868438</v>
      </c>
      <c r="AJ20" s="72" t="n">
        <f aca="false">AH20-AI20</f>
        <v>71.5259426218381</v>
      </c>
      <c r="AM20" s="0"/>
    </row>
    <row r="21" customFormat="false" ht="12.75" hidden="false" customHeight="false" outlineLevel="0" collapsed="false">
      <c r="A21" s="57" t="n">
        <f aca="false">A20+1</f>
        <v>37142</v>
      </c>
      <c r="B21" s="58"/>
      <c r="C21" s="59"/>
      <c r="D21" s="59" t="n">
        <v>5534.152</v>
      </c>
      <c r="E21" s="60" t="n">
        <f aca="false">D21*(1+$C$7)</f>
        <v>5609.9698824</v>
      </c>
      <c r="F21" s="61" t="n">
        <f aca="false">IF(E21&gt;$C$3,$C$3,E21)</f>
        <v>5609.9698824</v>
      </c>
      <c r="G21" s="62" t="n">
        <f aca="false">IF(F21&gt;E21,0,((E21-F21)*(1-0.01372)))</f>
        <v>0</v>
      </c>
      <c r="H21" s="1"/>
      <c r="I21" s="73" t="n">
        <f aca="false">I20</f>
        <v>1135</v>
      </c>
      <c r="J21" s="61" t="n">
        <f aca="false">J20</f>
        <v>0</v>
      </c>
      <c r="K21" s="61" t="n">
        <f aca="false">IF(G21&gt;J21,0,G21-J21)</f>
        <v>0</v>
      </c>
      <c r="L21" s="60" t="n">
        <f aca="false">F21+K21*(1+$C$7)</f>
        <v>5609.9698824</v>
      </c>
      <c r="M21" s="61" t="n">
        <f aca="false">IF(G21&gt;70,G21-70+70,70)</f>
        <v>70</v>
      </c>
      <c r="N21" s="61" t="n">
        <f aca="false">N20</f>
        <v>1500</v>
      </c>
      <c r="O21" s="61" t="n">
        <f aca="false">O20</f>
        <v>90</v>
      </c>
      <c r="P21" s="60" t="n">
        <f aca="false">E21-(N21+O21)</f>
        <v>4019.9698824</v>
      </c>
      <c r="Q21" s="60" t="n">
        <f aca="false">L21-N21-I21</f>
        <v>2974.9698824</v>
      </c>
      <c r="R21" s="65" t="n">
        <f aca="false">M21-J21-O21</f>
        <v>-20</v>
      </c>
      <c r="S21" s="66" t="n">
        <f aca="false">Q21*$S$13</f>
        <v>7258.926513056</v>
      </c>
      <c r="T21" s="67" t="n">
        <f aca="false">$T$13*R21</f>
        <v>-54.2</v>
      </c>
      <c r="U21" s="66" t="n">
        <f aca="false">I21*$U$13</f>
        <v>0</v>
      </c>
      <c r="V21" s="66" t="n">
        <f aca="false">5.775*$V$13</f>
        <v>548.625</v>
      </c>
      <c r="W21" s="66" t="n">
        <f aca="false">5.66*$W$13</f>
        <v>424.5</v>
      </c>
      <c r="X21" s="66" t="n">
        <f aca="false">4.7*$X$13</f>
        <v>2467.5</v>
      </c>
      <c r="Y21" s="66" t="n">
        <f aca="false">4.7*$Y$13</f>
        <v>1292.5</v>
      </c>
      <c r="Z21" s="66" t="n">
        <f aca="false">4.7*$Z$13</f>
        <v>282</v>
      </c>
      <c r="AA21" s="66" t="n">
        <f aca="false">SUM(U21:Z21)</f>
        <v>5015.125</v>
      </c>
      <c r="AB21" s="66" t="n">
        <f aca="false">D21*$C$6</f>
        <v>636.42748</v>
      </c>
      <c r="AC21" s="68" t="n">
        <f aca="false">AB21+AA21+S21+T21+U21</f>
        <v>12856.278993056</v>
      </c>
      <c r="AD21" s="0"/>
      <c r="AE21" s="69" t="n">
        <f aca="false">$C$3-L21</f>
        <v>563.463117599999</v>
      </c>
      <c r="AF21" s="55" t="n">
        <f aca="false">AE21*$C$5</f>
        <v>24.7923771744</v>
      </c>
      <c r="AG21" s="0"/>
      <c r="AH21" s="70" t="n">
        <f aca="false">AC21-AF21</f>
        <v>12831.4866158816</v>
      </c>
      <c r="AI21" s="71" t="n">
        <v>12778.1227730143</v>
      </c>
      <c r="AJ21" s="72" t="n">
        <f aca="false">AH21-AI21</f>
        <v>53.3638428673039</v>
      </c>
      <c r="AM21" s="0"/>
    </row>
    <row r="22" customFormat="false" ht="12.75" hidden="false" customHeight="false" outlineLevel="0" collapsed="false">
      <c r="A22" s="57" t="n">
        <f aca="false">A21+1</f>
        <v>37143</v>
      </c>
      <c r="B22" s="58"/>
      <c r="C22" s="59"/>
      <c r="D22" s="59" t="n">
        <v>5704.84</v>
      </c>
      <c r="E22" s="60" t="n">
        <f aca="false">D22*(1+$C$7)</f>
        <v>5782.996308</v>
      </c>
      <c r="F22" s="61" t="n">
        <f aca="false">IF(E22&gt;$C$3,$C$3,E22)</f>
        <v>5782.996308</v>
      </c>
      <c r="G22" s="62" t="n">
        <f aca="false">IF(F22&gt;E22,0,((E22-F22)*(1-0.01372)))</f>
        <v>0</v>
      </c>
      <c r="H22" s="1"/>
      <c r="I22" s="73" t="n">
        <f aca="false">I21</f>
        <v>1135</v>
      </c>
      <c r="J22" s="61" t="n">
        <f aca="false">J21</f>
        <v>0</v>
      </c>
      <c r="K22" s="61" t="n">
        <f aca="false">IF(G22&gt;J22,0,G22-J22)</f>
        <v>0</v>
      </c>
      <c r="L22" s="60" t="n">
        <f aca="false">F22+K22*(1+$C$7)</f>
        <v>5782.996308</v>
      </c>
      <c r="M22" s="61" t="n">
        <f aca="false">IF(G22&gt;70,G22-70+70,70)</f>
        <v>70</v>
      </c>
      <c r="N22" s="61" t="n">
        <f aca="false">N21</f>
        <v>1500</v>
      </c>
      <c r="O22" s="61" t="n">
        <f aca="false">O21</f>
        <v>90</v>
      </c>
      <c r="P22" s="60" t="n">
        <f aca="false">E22-(N22+O22)</f>
        <v>4192.996308</v>
      </c>
      <c r="Q22" s="60" t="n">
        <f aca="false">L22-N22-I22</f>
        <v>3147.996308</v>
      </c>
      <c r="R22" s="65" t="n">
        <f aca="false">M22-J22-O22</f>
        <v>-20</v>
      </c>
      <c r="S22" s="66" t="n">
        <f aca="false">Q22*$S$13</f>
        <v>7681.11099152</v>
      </c>
      <c r="T22" s="67" t="n">
        <f aca="false">$T$13*R22</f>
        <v>-54.2</v>
      </c>
      <c r="U22" s="66" t="n">
        <f aca="false">I22*$U$13</f>
        <v>0</v>
      </c>
      <c r="V22" s="66" t="n">
        <f aca="false">5.775*$V$13</f>
        <v>548.625</v>
      </c>
      <c r="W22" s="66" t="n">
        <f aca="false">5.66*$W$13</f>
        <v>424.5</v>
      </c>
      <c r="X22" s="66" t="n">
        <f aca="false">4.7*$X$13</f>
        <v>2467.5</v>
      </c>
      <c r="Y22" s="66" t="n">
        <f aca="false">4.7*$Y$13</f>
        <v>1292.5</v>
      </c>
      <c r="Z22" s="66" t="n">
        <f aca="false">4.7*$Z$13</f>
        <v>282</v>
      </c>
      <c r="AA22" s="66" t="n">
        <f aca="false">SUM(U22:Z22)</f>
        <v>5015.125</v>
      </c>
      <c r="AB22" s="66" t="n">
        <f aca="false">D22*$C$6</f>
        <v>656.0566</v>
      </c>
      <c r="AC22" s="68" t="n">
        <f aca="false">AB22+AA22+S22+T22+U22</f>
        <v>13298.09259152</v>
      </c>
      <c r="AD22" s="0"/>
      <c r="AE22" s="69" t="n">
        <f aca="false">$C$3-L22</f>
        <v>390.436691999999</v>
      </c>
      <c r="AF22" s="55" t="n">
        <f aca="false">AE22*$C$5</f>
        <v>17.179214448</v>
      </c>
      <c r="AG22" s="0"/>
      <c r="AH22" s="70" t="n">
        <f aca="false">AC22-AF22</f>
        <v>13280.913377072</v>
      </c>
      <c r="AI22" s="71" t="n">
        <v>13220.0156261584</v>
      </c>
      <c r="AJ22" s="72" t="n">
        <f aca="false">AH22-AI22</f>
        <v>60.8977509136275</v>
      </c>
      <c r="AM22" s="0"/>
    </row>
    <row r="23" customFormat="false" ht="12.75" hidden="false" customHeight="false" outlineLevel="0" collapsed="false">
      <c r="A23" s="57" t="n">
        <f aca="false">A22+1</f>
        <v>37144</v>
      </c>
      <c r="B23" s="58"/>
      <c r="C23" s="59"/>
      <c r="D23" s="59" t="n">
        <v>6038.088</v>
      </c>
      <c r="E23" s="60" t="n">
        <f aca="false">D23*(1+$C$7)</f>
        <v>6120.8098056</v>
      </c>
      <c r="F23" s="61" t="n">
        <f aca="false">IF(E23&gt;$C$3,$C$3,E23)</f>
        <v>6120.8098056</v>
      </c>
      <c r="G23" s="62" t="n">
        <f aca="false">IF(F23&gt;E23,0,((E23-F23)*(1-0.01372)))</f>
        <v>0</v>
      </c>
      <c r="H23" s="1"/>
      <c r="I23" s="73" t="n">
        <f aca="false">I22</f>
        <v>1135</v>
      </c>
      <c r="J23" s="61" t="n">
        <f aca="false">J22</f>
        <v>0</v>
      </c>
      <c r="K23" s="61" t="n">
        <f aca="false">IF(G23&gt;J23,0,G23-J23)</f>
        <v>0</v>
      </c>
      <c r="L23" s="60" t="n">
        <f aca="false">F23+K23*(1+$C$7)</f>
        <v>6120.8098056</v>
      </c>
      <c r="M23" s="61" t="n">
        <f aca="false">IF(G23&gt;70,G23-70+70,70)</f>
        <v>70</v>
      </c>
      <c r="N23" s="61" t="n">
        <f aca="false">N22</f>
        <v>1500</v>
      </c>
      <c r="O23" s="61" t="n">
        <f aca="false">O22</f>
        <v>90</v>
      </c>
      <c r="P23" s="60" t="n">
        <f aca="false">E23-(N23+O23)</f>
        <v>4530.8098056</v>
      </c>
      <c r="Q23" s="60" t="n">
        <f aca="false">L23-N23-I23</f>
        <v>3485.8098056</v>
      </c>
      <c r="R23" s="65" t="n">
        <f aca="false">M23-J23-O23</f>
        <v>-20</v>
      </c>
      <c r="S23" s="66" t="n">
        <f aca="false">Q23*$S$13</f>
        <v>8505.375925664</v>
      </c>
      <c r="T23" s="67" t="n">
        <f aca="false">$T$13*R23</f>
        <v>-54.2</v>
      </c>
      <c r="U23" s="66" t="n">
        <f aca="false">I23*$U$13</f>
        <v>0</v>
      </c>
      <c r="V23" s="66" t="n">
        <f aca="false">5.775*$V$13</f>
        <v>548.625</v>
      </c>
      <c r="W23" s="66" t="n">
        <f aca="false">5.66*$W$13</f>
        <v>424.5</v>
      </c>
      <c r="X23" s="66" t="n">
        <f aca="false">4.7*$X$13</f>
        <v>2467.5</v>
      </c>
      <c r="Y23" s="66" t="n">
        <f aca="false">4.7*$Y$13</f>
        <v>1292.5</v>
      </c>
      <c r="Z23" s="66" t="n">
        <f aca="false">4.7*$Z$13</f>
        <v>282</v>
      </c>
      <c r="AA23" s="66" t="n">
        <f aca="false">SUM(U23:Z23)</f>
        <v>5015.125</v>
      </c>
      <c r="AB23" s="66" t="n">
        <f aca="false">D23*$C$6</f>
        <v>694.38012</v>
      </c>
      <c r="AC23" s="68" t="n">
        <f aca="false">AB23+AA23+S23+T23+U23</f>
        <v>14160.681045664</v>
      </c>
      <c r="AD23" s="0"/>
      <c r="AE23" s="69" t="n">
        <f aca="false">$C$3-L23</f>
        <v>52.6231944000001</v>
      </c>
      <c r="AF23" s="55" t="n">
        <f aca="false">AE23*$C$5</f>
        <v>2.3154205536</v>
      </c>
      <c r="AG23" s="0"/>
      <c r="AH23" s="70" t="n">
        <f aca="false">AC23-AF23</f>
        <v>14158.3656251104</v>
      </c>
      <c r="AI23" s="71" t="n">
        <v>14082.7588156301</v>
      </c>
      <c r="AJ23" s="72" t="n">
        <f aca="false">AH23-AI23</f>
        <v>75.6068094802649</v>
      </c>
      <c r="AM23" s="0"/>
    </row>
    <row r="24" customFormat="false" ht="12.75" hidden="false" customHeight="false" outlineLevel="0" collapsed="false">
      <c r="A24" s="74" t="n">
        <f aca="false">A23+1</f>
        <v>37145</v>
      </c>
      <c r="B24" s="58"/>
      <c r="C24" s="59"/>
      <c r="D24" s="59" t="n">
        <v>5873.496</v>
      </c>
      <c r="E24" s="60" t="n">
        <f aca="false">D24*(1+$C$7)</f>
        <v>5953.9628952</v>
      </c>
      <c r="F24" s="61" t="n">
        <f aca="false">IF(E24&gt;$C$3,$C$3,E24)</f>
        <v>5953.9628952</v>
      </c>
      <c r="G24" s="62" t="n">
        <f aca="false">IF(F24&gt;E24,0,((E24-F24)*(1-0.01372)))</f>
        <v>0</v>
      </c>
      <c r="H24" s="1"/>
      <c r="I24" s="73" t="n">
        <f aca="false">I23</f>
        <v>1135</v>
      </c>
      <c r="J24" s="61" t="n">
        <f aca="false">J23</f>
        <v>0</v>
      </c>
      <c r="K24" s="61" t="n">
        <f aca="false">IF(G24&gt;J24,0,G24-J24)</f>
        <v>0</v>
      </c>
      <c r="L24" s="60" t="n">
        <f aca="false">F24+K24*(1+$C$7)</f>
        <v>5953.9628952</v>
      </c>
      <c r="M24" s="61" t="n">
        <f aca="false">IF(G24&gt;70,G24-70+70,70)</f>
        <v>70</v>
      </c>
      <c r="N24" s="61" t="n">
        <f aca="false">N23</f>
        <v>1500</v>
      </c>
      <c r="O24" s="61" t="n">
        <f aca="false">O23</f>
        <v>90</v>
      </c>
      <c r="P24" s="60" t="n">
        <f aca="false">E24-(N24+O24)</f>
        <v>4363.9628952</v>
      </c>
      <c r="Q24" s="60" t="n">
        <f aca="false">L24-N24-I24</f>
        <v>3318.9628952</v>
      </c>
      <c r="R24" s="65" t="n">
        <f aca="false">M24-J24-O24</f>
        <v>-20</v>
      </c>
      <c r="S24" s="66" t="n">
        <f aca="false">Q24*$S$13</f>
        <v>8098.269464288</v>
      </c>
      <c r="T24" s="67" t="n">
        <f aca="false">$T$13*R24</f>
        <v>-54.2</v>
      </c>
      <c r="U24" s="66" t="n">
        <f aca="false">I24*$U$13</f>
        <v>0</v>
      </c>
      <c r="V24" s="66" t="n">
        <f aca="false">5.775*$V$13</f>
        <v>548.625</v>
      </c>
      <c r="W24" s="66" t="n">
        <f aca="false">5.66*$W$13</f>
        <v>424.5</v>
      </c>
      <c r="X24" s="66" t="n">
        <f aca="false">4.7*$X$13</f>
        <v>2467.5</v>
      </c>
      <c r="Y24" s="66" t="n">
        <f aca="false">4.7*$Y$13</f>
        <v>1292.5</v>
      </c>
      <c r="Z24" s="66" t="n">
        <f aca="false">4.7*$Z$13</f>
        <v>282</v>
      </c>
      <c r="AA24" s="66" t="n">
        <f aca="false">SUM(U24:Z24)</f>
        <v>5015.125</v>
      </c>
      <c r="AB24" s="66" t="n">
        <f aca="false">D24*$C$6</f>
        <v>675.45204</v>
      </c>
      <c r="AC24" s="68" t="n">
        <f aca="false">AB24+AA24+S24+T24+U24</f>
        <v>13734.646504288</v>
      </c>
      <c r="AD24" s="0"/>
      <c r="AE24" s="69" t="n">
        <f aca="false">$C$3-L24</f>
        <v>219.4701048</v>
      </c>
      <c r="AF24" s="55" t="n">
        <f aca="false">AE24*$C$5</f>
        <v>9.65668461119999</v>
      </c>
      <c r="AG24" s="0"/>
      <c r="AH24" s="70" t="n">
        <f aca="false">AC24-AF24</f>
        <v>13724.9898196768</v>
      </c>
      <c r="AI24" s="71" t="n">
        <v>13656.6478500983</v>
      </c>
      <c r="AJ24" s="72" t="n">
        <f aca="false">AH24-AI24</f>
        <v>68.3419695784542</v>
      </c>
      <c r="AM24" s="0"/>
    </row>
    <row r="25" customFormat="false" ht="12.75" hidden="false" customHeight="false" outlineLevel="0" collapsed="false">
      <c r="A25" s="74" t="n">
        <f aca="false">A24+1</f>
        <v>37146</v>
      </c>
      <c r="B25" s="58"/>
      <c r="C25" s="59"/>
      <c r="D25" s="59" t="n">
        <v>6402.832</v>
      </c>
      <c r="E25" s="60" t="n">
        <f aca="false">D25*(1+$C$7)</f>
        <v>6490.5507984</v>
      </c>
      <c r="F25" s="61" t="n">
        <f aca="false">IF(E25&gt;$C$3,$C$3,E25)</f>
        <v>6173.433</v>
      </c>
      <c r="G25" s="62" t="n">
        <f aca="false">IF(F25&gt;E25,0,((E25-F25)*(1-0.01372)))</f>
        <v>312.766942205953</v>
      </c>
      <c r="H25" s="1"/>
      <c r="I25" s="73" t="n">
        <f aca="false">I24</f>
        <v>1135</v>
      </c>
      <c r="J25" s="61" t="n">
        <f aca="false">J24</f>
        <v>0</v>
      </c>
      <c r="K25" s="61" t="n">
        <f aca="false">IF(G25&gt;J25,0,G25-J25)</f>
        <v>0</v>
      </c>
      <c r="L25" s="60" t="n">
        <f aca="false">F25+K25*(1+$C$7)</f>
        <v>6173.433</v>
      </c>
      <c r="M25" s="61" t="n">
        <f aca="false">IF(G25&gt;70,G25-70+70,70)</f>
        <v>312.766942205953</v>
      </c>
      <c r="N25" s="61" t="n">
        <f aca="false">N24</f>
        <v>1500</v>
      </c>
      <c r="O25" s="61" t="n">
        <f aca="false">O24</f>
        <v>90</v>
      </c>
      <c r="P25" s="60" t="n">
        <f aca="false">E25-(N25+O25)</f>
        <v>4900.5507984</v>
      </c>
      <c r="Q25" s="60" t="n">
        <f aca="false">L25-N25-I25</f>
        <v>3538.433</v>
      </c>
      <c r="R25" s="65" t="n">
        <f aca="false">M25-J25-O25</f>
        <v>222.766942205953</v>
      </c>
      <c r="S25" s="66" t="n">
        <f aca="false">Q25*$S$13</f>
        <v>8633.77652</v>
      </c>
      <c r="T25" s="67" t="n">
        <f aca="false">$T$13*R25</f>
        <v>603.698413378131</v>
      </c>
      <c r="U25" s="66" t="n">
        <f aca="false">I25*$U$13</f>
        <v>0</v>
      </c>
      <c r="V25" s="66" t="n">
        <f aca="false">5.775*$V$13</f>
        <v>548.625</v>
      </c>
      <c r="W25" s="66" t="n">
        <f aca="false">5.66*$W$13</f>
        <v>424.5</v>
      </c>
      <c r="X25" s="66" t="n">
        <f aca="false">4.7*$X$13</f>
        <v>2467.5</v>
      </c>
      <c r="Y25" s="66" t="n">
        <f aca="false">4.7*$Y$13</f>
        <v>1292.5</v>
      </c>
      <c r="Z25" s="66" t="n">
        <f aca="false">4.7*$Z$13</f>
        <v>282</v>
      </c>
      <c r="AA25" s="66" t="n">
        <f aca="false">SUM(U25:Z25)</f>
        <v>5015.125</v>
      </c>
      <c r="AB25" s="66" t="n">
        <f aca="false">D25*$C$6</f>
        <v>736.32568</v>
      </c>
      <c r="AC25" s="68" t="n">
        <f aca="false">AB25+AA25+S25+T25+U25</f>
        <v>14988.9256133781</v>
      </c>
      <c r="AD25" s="0"/>
      <c r="AE25" s="69" t="n">
        <f aca="false">$C$3-L25</f>
        <v>0</v>
      </c>
      <c r="AF25" s="55" t="n">
        <f aca="false">AE25*$C$5</f>
        <v>0</v>
      </c>
      <c r="AG25" s="0"/>
      <c r="AH25" s="70" t="n">
        <f aca="false">AC25-AF25</f>
        <v>14988.9256133781</v>
      </c>
      <c r="AI25" s="71" t="n">
        <v>15027.0417577654</v>
      </c>
      <c r="AJ25" s="72" t="n">
        <f aca="false">AH25-AI25</f>
        <v>-38.116144387257</v>
      </c>
      <c r="AM25" s="0"/>
    </row>
    <row r="26" customFormat="false" ht="12.75" hidden="false" customHeight="false" outlineLevel="0" collapsed="false">
      <c r="A26" s="57" t="n">
        <f aca="false">A25+1</f>
        <v>37147</v>
      </c>
      <c r="B26" s="58"/>
      <c r="C26" s="59"/>
      <c r="D26" s="59" t="n">
        <v>6270.752</v>
      </c>
      <c r="E26" s="60" t="n">
        <f aca="false">D26*(1+$C$7)</f>
        <v>6356.6613024</v>
      </c>
      <c r="F26" s="61" t="n">
        <f aca="false">IF(E26&gt;$C$3,$C$3,E26)</f>
        <v>6173.433</v>
      </c>
      <c r="G26" s="62" t="n">
        <f aca="false">IF(F26&gt;E26,0,((E26-F26)*(1-0.01372)))</f>
        <v>180.714410091073</v>
      </c>
      <c r="H26" s="1"/>
      <c r="I26" s="73" t="n">
        <f aca="false">I25</f>
        <v>1135</v>
      </c>
      <c r="J26" s="61" t="n">
        <f aca="false">J25</f>
        <v>0</v>
      </c>
      <c r="K26" s="61" t="n">
        <f aca="false">IF(G26&gt;J26,0,G26-J26)</f>
        <v>0</v>
      </c>
      <c r="L26" s="60" t="n">
        <f aca="false">F26+K26*(1+$C$7)</f>
        <v>6173.433</v>
      </c>
      <c r="M26" s="61" t="n">
        <f aca="false">IF(G26&gt;70,G26-70+70,70)</f>
        <v>180.714410091073</v>
      </c>
      <c r="N26" s="61" t="n">
        <f aca="false">N25</f>
        <v>1500</v>
      </c>
      <c r="O26" s="61" t="n">
        <f aca="false">O25</f>
        <v>90</v>
      </c>
      <c r="P26" s="60" t="n">
        <f aca="false">E26-(N26+O26)</f>
        <v>4766.6613024</v>
      </c>
      <c r="Q26" s="60" t="n">
        <f aca="false">L26-N26-I26</f>
        <v>3538.433</v>
      </c>
      <c r="R26" s="65" t="n">
        <f aca="false">M26-J26-O26</f>
        <v>90.7144100910728</v>
      </c>
      <c r="S26" s="66" t="n">
        <f aca="false">Q26*$S$13</f>
        <v>8633.77652</v>
      </c>
      <c r="T26" s="67" t="n">
        <f aca="false">$T$13*R26</f>
        <v>245.836051346807</v>
      </c>
      <c r="U26" s="66" t="n">
        <f aca="false">I26*$U$13</f>
        <v>0</v>
      </c>
      <c r="V26" s="66" t="n">
        <f aca="false">5.775*$V$13</f>
        <v>548.625</v>
      </c>
      <c r="W26" s="66" t="n">
        <f aca="false">5.66*$W$13</f>
        <v>424.5</v>
      </c>
      <c r="X26" s="66" t="n">
        <f aca="false">4.7*$X$13</f>
        <v>2467.5</v>
      </c>
      <c r="Y26" s="66" t="n">
        <f aca="false">4.7*$Y$13</f>
        <v>1292.5</v>
      </c>
      <c r="Z26" s="66" t="n">
        <f aca="false">4.7*$Z$13</f>
        <v>282</v>
      </c>
      <c r="AA26" s="66" t="n">
        <f aca="false">SUM(U26:Z26)</f>
        <v>5015.125</v>
      </c>
      <c r="AB26" s="66" t="n">
        <f aca="false">D26*$C$6</f>
        <v>721.13648</v>
      </c>
      <c r="AC26" s="68" t="n">
        <f aca="false">AB26+AA26+S26+T26+U26</f>
        <v>14615.8740513468</v>
      </c>
      <c r="AD26" s="0"/>
      <c r="AE26" s="69" t="n">
        <f aca="false">$C$3-L26</f>
        <v>0</v>
      </c>
      <c r="AF26" s="55" t="n">
        <f aca="false">AE26*$C$5</f>
        <v>0</v>
      </c>
      <c r="AG26" s="0"/>
      <c r="AH26" s="70" t="n">
        <f aca="false">AC26-AF26</f>
        <v>14615.8740513468</v>
      </c>
      <c r="AI26" s="71" t="n">
        <v>14685.1008594991</v>
      </c>
      <c r="AJ26" s="72" t="n">
        <f aca="false">AH26-AI26</f>
        <v>-69.2268081523325</v>
      </c>
      <c r="AM26" s="0"/>
    </row>
    <row r="27" customFormat="false" ht="12.75" hidden="false" customHeight="false" outlineLevel="0" collapsed="false">
      <c r="A27" s="57" t="n">
        <f aca="false">A26+1</f>
        <v>37148</v>
      </c>
      <c r="B27" s="58"/>
      <c r="C27" s="59"/>
      <c r="D27" s="59" t="n">
        <v>6025.896</v>
      </c>
      <c r="E27" s="60" t="n">
        <f aca="false">D27*(1+$C$7)</f>
        <v>6108.4507752</v>
      </c>
      <c r="F27" s="61" t="n">
        <f aca="false">IF(E27&gt;$C$3,$C$3,E27)</f>
        <v>6108.4507752</v>
      </c>
      <c r="G27" s="62" t="n">
        <f aca="false">IF(F27&gt;E27,0,((E27-F27)*(1-0.01372)))</f>
        <v>0</v>
      </c>
      <c r="H27" s="1"/>
      <c r="I27" s="73" t="n">
        <f aca="false">I26</f>
        <v>1135</v>
      </c>
      <c r="J27" s="61" t="n">
        <f aca="false">J26</f>
        <v>0</v>
      </c>
      <c r="K27" s="61" t="n">
        <f aca="false">IF(G27&gt;J27,0,G27-J27)</f>
        <v>0</v>
      </c>
      <c r="L27" s="60" t="n">
        <f aca="false">F27+K27*(1+$C$7)</f>
        <v>6108.4507752</v>
      </c>
      <c r="M27" s="61" t="n">
        <f aca="false">IF(G27&gt;70,G27-70+70,70)</f>
        <v>70</v>
      </c>
      <c r="N27" s="61" t="n">
        <f aca="false">N26</f>
        <v>1500</v>
      </c>
      <c r="O27" s="61" t="n">
        <f aca="false">O26</f>
        <v>90</v>
      </c>
      <c r="P27" s="60" t="n">
        <f aca="false">E27-(N27+O27)</f>
        <v>4518.4507752</v>
      </c>
      <c r="Q27" s="60" t="n">
        <f aca="false">L27-N27-I27</f>
        <v>3473.4507752</v>
      </c>
      <c r="R27" s="65" t="n">
        <f aca="false">M27-J27-O27</f>
        <v>-20</v>
      </c>
      <c r="S27" s="66" t="n">
        <f aca="false">Q27*$S$13</f>
        <v>8475.219891488</v>
      </c>
      <c r="T27" s="67" t="n">
        <f aca="false">$T$13*R27</f>
        <v>-54.2</v>
      </c>
      <c r="U27" s="66" t="n">
        <f aca="false">I27*$U$13</f>
        <v>0</v>
      </c>
      <c r="V27" s="66" t="n">
        <f aca="false">5.775*$V$13</f>
        <v>548.625</v>
      </c>
      <c r="W27" s="66" t="n">
        <f aca="false">5.66*$W$13</f>
        <v>424.5</v>
      </c>
      <c r="X27" s="66" t="n">
        <f aca="false">4.7*$X$13</f>
        <v>2467.5</v>
      </c>
      <c r="Y27" s="66" t="n">
        <f aca="false">4.7*$Y$13</f>
        <v>1292.5</v>
      </c>
      <c r="Z27" s="66" t="n">
        <f aca="false">4.7*$Z$13</f>
        <v>282</v>
      </c>
      <c r="AA27" s="66" t="n">
        <f aca="false">SUM(U27:Z27)</f>
        <v>5015.125</v>
      </c>
      <c r="AB27" s="66" t="n">
        <f aca="false">D27*$C$6</f>
        <v>692.97804</v>
      </c>
      <c r="AC27" s="68" t="n">
        <f aca="false">AB27+AA27+S27+T27+U27</f>
        <v>14129.122931488</v>
      </c>
      <c r="AD27" s="0"/>
      <c r="AE27" s="69" t="n">
        <f aca="false">$C$3-L27</f>
        <v>64.9822248</v>
      </c>
      <c r="AF27" s="55" t="n">
        <f aca="false">AE27*$C$5</f>
        <v>2.8592178912</v>
      </c>
      <c r="AG27" s="0"/>
      <c r="AH27" s="70" t="n">
        <f aca="false">AC27-AF27</f>
        <v>14126.2637135968</v>
      </c>
      <c r="AI27" s="71" t="n">
        <v>14051.1950404056</v>
      </c>
      <c r="AJ27" s="72" t="n">
        <f aca="false">AH27-AI27</f>
        <v>75.068673191241</v>
      </c>
      <c r="AM27" s="0"/>
    </row>
    <row r="28" customFormat="false" ht="12.75" hidden="false" customHeight="false" outlineLevel="0" collapsed="false">
      <c r="A28" s="57" t="n">
        <f aca="false">A27+1</f>
        <v>37149</v>
      </c>
      <c r="B28" s="58"/>
      <c r="C28" s="59"/>
      <c r="D28" s="59" t="n">
        <v>5887.72</v>
      </c>
      <c r="E28" s="60" t="n">
        <f aca="false">D28*(1+$C$7)</f>
        <v>5968.381764</v>
      </c>
      <c r="F28" s="61" t="n">
        <f aca="false">IF(E28&gt;$C$3,$C$3,E28)</f>
        <v>5968.381764</v>
      </c>
      <c r="G28" s="62" t="n">
        <f aca="false">IF(F28&gt;E28,0,((E28-F28)*(1-0.01372)))</f>
        <v>0</v>
      </c>
      <c r="H28" s="1"/>
      <c r="I28" s="73" t="n">
        <f aca="false">I27</f>
        <v>1135</v>
      </c>
      <c r="J28" s="61" t="n">
        <f aca="false">J27</f>
        <v>0</v>
      </c>
      <c r="K28" s="61" t="n">
        <f aca="false">IF(G28&gt;J28,0,G28-J28)</f>
        <v>0</v>
      </c>
      <c r="L28" s="60" t="n">
        <f aca="false">F28+K28*(1+$C$7)</f>
        <v>5968.381764</v>
      </c>
      <c r="M28" s="61" t="n">
        <f aca="false">IF(G28&gt;70,G28-70+70,70)</f>
        <v>70</v>
      </c>
      <c r="N28" s="61" t="n">
        <f aca="false">N27</f>
        <v>1500</v>
      </c>
      <c r="O28" s="61" t="n">
        <f aca="false">O27</f>
        <v>90</v>
      </c>
      <c r="P28" s="60" t="n">
        <f aca="false">E28-(N28+O28)</f>
        <v>4378.381764</v>
      </c>
      <c r="Q28" s="60" t="n">
        <f aca="false">L28-N28-I28</f>
        <v>3333.381764</v>
      </c>
      <c r="R28" s="65" t="n">
        <f aca="false">M28-J28-O28</f>
        <v>-20</v>
      </c>
      <c r="S28" s="66" t="n">
        <f aca="false">Q28*$S$13</f>
        <v>8133.45150416</v>
      </c>
      <c r="T28" s="67" t="n">
        <f aca="false">$T$13*R28</f>
        <v>-54.2</v>
      </c>
      <c r="U28" s="66" t="n">
        <f aca="false">I28*$U$13</f>
        <v>0</v>
      </c>
      <c r="V28" s="66" t="n">
        <f aca="false">5.775*$V$13</f>
        <v>548.625</v>
      </c>
      <c r="W28" s="66" t="n">
        <f aca="false">5.66*$W$13</f>
        <v>424.5</v>
      </c>
      <c r="X28" s="66" t="n">
        <f aca="false">4.7*$X$13</f>
        <v>2467.5</v>
      </c>
      <c r="Y28" s="66" t="n">
        <f aca="false">4.7*$Y$13</f>
        <v>1292.5</v>
      </c>
      <c r="Z28" s="66" t="n">
        <f aca="false">4.7*$Z$13</f>
        <v>282</v>
      </c>
      <c r="AA28" s="66" t="n">
        <f aca="false">SUM(U28:Z28)</f>
        <v>5015.125</v>
      </c>
      <c r="AB28" s="66" t="n">
        <f aca="false">D28*$C$6</f>
        <v>677.0878</v>
      </c>
      <c r="AC28" s="68" t="n">
        <f aca="false">AB28+AA28+S28+T28+U28</f>
        <v>13771.46430416</v>
      </c>
      <c r="AD28" s="0"/>
      <c r="AE28" s="69" t="n">
        <f aca="false">$C$3-L28</f>
        <v>205.051235999999</v>
      </c>
      <c r="AF28" s="55" t="n">
        <f aca="false">AE28*$C$5</f>
        <v>9.02225438399997</v>
      </c>
      <c r="AG28" s="0"/>
      <c r="AH28" s="70" t="n">
        <f aca="false">AC28-AF28</f>
        <v>13762.442049776</v>
      </c>
      <c r="AI28" s="71" t="n">
        <v>13693.472254527</v>
      </c>
      <c r="AJ28" s="72" t="n">
        <f aca="false">AH28-AI28</f>
        <v>68.9697952489823</v>
      </c>
      <c r="AM28" s="0"/>
    </row>
    <row r="29" customFormat="false" ht="12.75" hidden="false" customHeight="false" outlineLevel="0" collapsed="false">
      <c r="A29" s="74" t="n">
        <f aca="false">A28+1</f>
        <v>37150</v>
      </c>
      <c r="B29" s="58"/>
      <c r="C29" s="59"/>
      <c r="D29" s="59" t="n">
        <v>5971.032</v>
      </c>
      <c r="E29" s="60" t="n">
        <f aca="false">D29*(1+$C$7)</f>
        <v>6052.8351384</v>
      </c>
      <c r="F29" s="61" t="n">
        <f aca="false">IF(E29&gt;$C$3,$C$3,E29)</f>
        <v>6052.8351384</v>
      </c>
      <c r="G29" s="62" t="n">
        <f aca="false">IF(F29&gt;E29,0,((E29-F29)*(1-0.01372)))</f>
        <v>0</v>
      </c>
      <c r="H29" s="1"/>
      <c r="I29" s="73" t="n">
        <f aca="false">I28</f>
        <v>1135</v>
      </c>
      <c r="J29" s="61" t="n">
        <f aca="false">J28</f>
        <v>0</v>
      </c>
      <c r="K29" s="61" t="n">
        <f aca="false">IF(G29&gt;J29,0,G29-J29)</f>
        <v>0</v>
      </c>
      <c r="L29" s="60" t="n">
        <f aca="false">F29+K29*(1+$C$7)</f>
        <v>6052.8351384</v>
      </c>
      <c r="M29" s="61" t="n">
        <f aca="false">IF(G29&gt;70,G29-70+70,70)</f>
        <v>70</v>
      </c>
      <c r="N29" s="61" t="n">
        <f aca="false">N28</f>
        <v>1500</v>
      </c>
      <c r="O29" s="61" t="n">
        <f aca="false">O28</f>
        <v>90</v>
      </c>
      <c r="P29" s="60" t="n">
        <f aca="false">E29-(N29+O29)</f>
        <v>4462.8351384</v>
      </c>
      <c r="Q29" s="60" t="n">
        <f aca="false">L29-N29-I29</f>
        <v>3417.8351384</v>
      </c>
      <c r="R29" s="65" t="n">
        <f aca="false">M29-J29-O29</f>
        <v>-20</v>
      </c>
      <c r="S29" s="66" t="n">
        <f aca="false">Q29*$S$13</f>
        <v>8339.517737696</v>
      </c>
      <c r="T29" s="67" t="n">
        <f aca="false">$T$13*R29</f>
        <v>-54.2</v>
      </c>
      <c r="U29" s="66" t="n">
        <f aca="false">I29*$U$13</f>
        <v>0</v>
      </c>
      <c r="V29" s="66" t="n">
        <f aca="false">5.775*$V$13</f>
        <v>548.625</v>
      </c>
      <c r="W29" s="66" t="n">
        <f aca="false">5.66*$W$13</f>
        <v>424.5</v>
      </c>
      <c r="X29" s="66" t="n">
        <f aca="false">4.7*$X$13</f>
        <v>2467.5</v>
      </c>
      <c r="Y29" s="66" t="n">
        <f aca="false">4.7*$Y$13</f>
        <v>1292.5</v>
      </c>
      <c r="Z29" s="66" t="n">
        <f aca="false">4.7*$Z$13</f>
        <v>282</v>
      </c>
      <c r="AA29" s="66" t="n">
        <f aca="false">SUM(U29:Z29)</f>
        <v>5015.125</v>
      </c>
      <c r="AB29" s="66" t="n">
        <f aca="false">D29*$C$6</f>
        <v>686.66868</v>
      </c>
      <c r="AC29" s="68" t="n">
        <f aca="false">AB29+AA29+S29+T29+U29</f>
        <v>13987.111417696</v>
      </c>
      <c r="AD29" s="0"/>
      <c r="AE29" s="69" t="n">
        <f aca="false">$C$3-L29</f>
        <v>120.597861599999</v>
      </c>
      <c r="AF29" s="55" t="n">
        <f aca="false">AE29*$C$5</f>
        <v>5.30630591039997</v>
      </c>
      <c r="AG29" s="0"/>
      <c r="AH29" s="70" t="n">
        <f aca="false">AC29-AF29</f>
        <v>13981.8051117856</v>
      </c>
      <c r="AI29" s="71" t="n">
        <v>13909.158051895</v>
      </c>
      <c r="AJ29" s="72" t="n">
        <f aca="false">AH29-AI29</f>
        <v>72.6470598906362</v>
      </c>
      <c r="AM29" s="0"/>
    </row>
    <row r="30" customFormat="false" ht="12.75" hidden="false" customHeight="false" outlineLevel="0" collapsed="false">
      <c r="A30" s="74" t="n">
        <f aca="false">A29+1</f>
        <v>37151</v>
      </c>
      <c r="B30" s="58"/>
      <c r="C30" s="59"/>
      <c r="D30" s="59" t="n">
        <v>6587.744</v>
      </c>
      <c r="E30" s="60" t="n">
        <f aca="false">D30*(1+$C$7)</f>
        <v>6677.9960928</v>
      </c>
      <c r="F30" s="61" t="n">
        <f aca="false">IF(E30&gt;$C$3,$C$3,E30)</f>
        <v>6173.433</v>
      </c>
      <c r="G30" s="62" t="n">
        <f aca="false">IF(F30&gt;E30,0,((E30-F30)*(1-0.01372)))</f>
        <v>497.640487166784</v>
      </c>
      <c r="H30" s="1"/>
      <c r="I30" s="73" t="n">
        <f aca="false">I29</f>
        <v>1135</v>
      </c>
      <c r="J30" s="61" t="n">
        <f aca="false">J29</f>
        <v>0</v>
      </c>
      <c r="K30" s="61" t="n">
        <f aca="false">IF(G30&gt;J30,0,G30-J30)</f>
        <v>0</v>
      </c>
      <c r="L30" s="60" t="n">
        <f aca="false">F30+K30*(1+$C$7)</f>
        <v>6173.433</v>
      </c>
      <c r="M30" s="61" t="n">
        <f aca="false">IF(G30&gt;70,G30-70+70,70)</f>
        <v>497.640487166784</v>
      </c>
      <c r="N30" s="61" t="n">
        <f aca="false">N29</f>
        <v>1500</v>
      </c>
      <c r="O30" s="61" t="n">
        <f aca="false">O29</f>
        <v>90</v>
      </c>
      <c r="P30" s="60" t="n">
        <f aca="false">E30-(N30+O30)</f>
        <v>5087.9960928</v>
      </c>
      <c r="Q30" s="60" t="n">
        <f aca="false">L30-N30-I30</f>
        <v>3538.433</v>
      </c>
      <c r="R30" s="65" t="n">
        <f aca="false">M30-J30-O30</f>
        <v>407.640487166784</v>
      </c>
      <c r="S30" s="66" t="n">
        <f aca="false">Q30*$S$13</f>
        <v>8633.77652</v>
      </c>
      <c r="T30" s="67" t="n">
        <f aca="false">$T$13*R30</f>
        <v>1104.70572022198</v>
      </c>
      <c r="U30" s="66" t="n">
        <f aca="false">I30*$U$13</f>
        <v>0</v>
      </c>
      <c r="V30" s="66" t="n">
        <f aca="false">5.775*$V$13</f>
        <v>548.625</v>
      </c>
      <c r="W30" s="66" t="n">
        <f aca="false">5.66*$W$13</f>
        <v>424.5</v>
      </c>
      <c r="X30" s="66" t="n">
        <f aca="false">4.7*$X$13</f>
        <v>2467.5</v>
      </c>
      <c r="Y30" s="66" t="n">
        <f aca="false">4.7*$Y$13</f>
        <v>1292.5</v>
      </c>
      <c r="Z30" s="66" t="n">
        <f aca="false">4.7*$Z$13</f>
        <v>282</v>
      </c>
      <c r="AA30" s="66" t="n">
        <f aca="false">SUM(U30:Z30)</f>
        <v>5015.125</v>
      </c>
      <c r="AB30" s="66" t="n">
        <f aca="false">D30*$C$6</f>
        <v>757.59056</v>
      </c>
      <c r="AC30" s="68" t="n">
        <f aca="false">AB30+AA30+S30+T30+U30</f>
        <v>15511.197800222</v>
      </c>
      <c r="AD30" s="0"/>
      <c r="AE30" s="69" t="n">
        <f aca="false">$C$3-L30</f>
        <v>0</v>
      </c>
      <c r="AF30" s="55" t="n">
        <f aca="false">AE30*$C$5</f>
        <v>0</v>
      </c>
      <c r="AG30" s="0"/>
      <c r="AH30" s="70" t="n">
        <f aca="false">AC30-AF30</f>
        <v>15511.197800222</v>
      </c>
      <c r="AI30" s="71" t="n">
        <v>15505.7590153381</v>
      </c>
      <c r="AJ30" s="72" t="n">
        <f aca="false">AH30-AI30</f>
        <v>5.43878488385053</v>
      </c>
      <c r="AM30" s="0"/>
    </row>
    <row r="31" customFormat="false" ht="12.75" hidden="false" customHeight="false" outlineLevel="0" collapsed="false">
      <c r="A31" s="74" t="n">
        <f aca="false">A30+1</f>
        <v>37152</v>
      </c>
      <c r="B31" s="58"/>
      <c r="C31" s="59"/>
      <c r="D31" s="59" t="n">
        <v>6465.824</v>
      </c>
      <c r="E31" s="60" t="n">
        <f aca="false">D31*(1+$C$7)</f>
        <v>6554.4057888</v>
      </c>
      <c r="F31" s="61" t="n">
        <f aca="false">IF(E31&gt;$C$3,$C$3,E31)</f>
        <v>6173.433</v>
      </c>
      <c r="G31" s="62" t="n">
        <f aca="false">IF(F31&gt;E31,0,((E31-F31)*(1-0.01372)))</f>
        <v>375.745842137665</v>
      </c>
      <c r="H31" s="1"/>
      <c r="I31" s="73" t="n">
        <f aca="false">I30</f>
        <v>1135</v>
      </c>
      <c r="J31" s="61" t="n">
        <f aca="false">J30</f>
        <v>0</v>
      </c>
      <c r="K31" s="61" t="n">
        <f aca="false">IF(G31&gt;J31,0,G31-J31)</f>
        <v>0</v>
      </c>
      <c r="L31" s="60" t="n">
        <f aca="false">F31+K31*(1+$C$7)</f>
        <v>6173.433</v>
      </c>
      <c r="M31" s="61" t="n">
        <f aca="false">IF(G31&gt;70,G31-70+70,70)</f>
        <v>375.745842137665</v>
      </c>
      <c r="N31" s="61" t="n">
        <f aca="false">N30</f>
        <v>1500</v>
      </c>
      <c r="O31" s="61" t="n">
        <f aca="false">O30</f>
        <v>90</v>
      </c>
      <c r="P31" s="60" t="n">
        <f aca="false">E31-(N31+O31)</f>
        <v>4964.4057888</v>
      </c>
      <c r="Q31" s="60" t="n">
        <f aca="false">L31-N31-I31</f>
        <v>3538.433</v>
      </c>
      <c r="R31" s="65" t="n">
        <f aca="false">M31-J31-O31</f>
        <v>285.745842137665</v>
      </c>
      <c r="S31" s="66" t="n">
        <f aca="false">Q31*$S$13</f>
        <v>8633.77652</v>
      </c>
      <c r="T31" s="67" t="n">
        <f aca="false">$T$13*R31</f>
        <v>774.371232193071</v>
      </c>
      <c r="U31" s="66" t="n">
        <f aca="false">I31*$U$13</f>
        <v>0</v>
      </c>
      <c r="V31" s="66" t="n">
        <f aca="false">5.775*$V$13</f>
        <v>548.625</v>
      </c>
      <c r="W31" s="66" t="n">
        <f aca="false">5.66*$W$13</f>
        <v>424.5</v>
      </c>
      <c r="X31" s="66" t="n">
        <f aca="false">4.7*$X$13</f>
        <v>2467.5</v>
      </c>
      <c r="Y31" s="66" t="n">
        <f aca="false">4.7*$Y$13</f>
        <v>1292.5</v>
      </c>
      <c r="Z31" s="66" t="n">
        <f aca="false">4.7*$Z$13</f>
        <v>282</v>
      </c>
      <c r="AA31" s="66" t="n">
        <f aca="false">SUM(U31:Z31)</f>
        <v>5015.125</v>
      </c>
      <c r="AB31" s="66" t="n">
        <f aca="false">D31*$C$6</f>
        <v>743.56976</v>
      </c>
      <c r="AC31" s="68" t="n">
        <f aca="false">AB31+AA31+S31+T31+U31</f>
        <v>15166.8425121931</v>
      </c>
      <c r="AD31" s="0"/>
      <c r="AE31" s="69" t="n">
        <f aca="false">$C$3-L31</f>
        <v>0</v>
      </c>
      <c r="AF31" s="55" t="n">
        <f aca="false">AE31*$C$5</f>
        <v>0</v>
      </c>
      <c r="AG31" s="0"/>
      <c r="AH31" s="70" t="n">
        <f aca="false">AC31-AF31</f>
        <v>15166.8425121931</v>
      </c>
      <c r="AI31" s="71" t="n">
        <v>15209.6412630924</v>
      </c>
      <c r="AJ31" s="72" t="n">
        <f aca="false">AH31-AI31</f>
        <v>-42.7987508992974</v>
      </c>
      <c r="AM31" s="0"/>
    </row>
    <row r="32" customFormat="false" ht="12.75" hidden="false" customHeight="false" outlineLevel="0" collapsed="false">
      <c r="A32" s="74" t="n">
        <f aca="false">A31+1</f>
        <v>37153</v>
      </c>
      <c r="B32" s="58"/>
      <c r="C32" s="59"/>
      <c r="D32" s="59" t="n">
        <v>6435.344</v>
      </c>
      <c r="E32" s="60" t="n">
        <f aca="false">D32*(1+$C$7)</f>
        <v>6523.5082128</v>
      </c>
      <c r="F32" s="61" t="n">
        <f aca="false">IF(E32&gt;$C$3,$C$3,E32)</f>
        <v>6173.433</v>
      </c>
      <c r="G32" s="62" t="n">
        <f aca="false">IF(F32&gt;E32,0,((E32-F32)*(1-0.01372)))</f>
        <v>345.272180880384</v>
      </c>
      <c r="H32" s="1"/>
      <c r="I32" s="73" t="n">
        <f aca="false">I31</f>
        <v>1135</v>
      </c>
      <c r="J32" s="61" t="n">
        <f aca="false">J31</f>
        <v>0</v>
      </c>
      <c r="K32" s="61" t="n">
        <f aca="false">IF(G32&gt;J32,0,G32-J32)</f>
        <v>0</v>
      </c>
      <c r="L32" s="60" t="n">
        <f aca="false">F32+K32*(1+$C$7)</f>
        <v>6173.433</v>
      </c>
      <c r="M32" s="61" t="n">
        <f aca="false">IF(G32&gt;70,G32-70+70,70)</f>
        <v>345.272180880384</v>
      </c>
      <c r="N32" s="61" t="n">
        <f aca="false">N31</f>
        <v>1500</v>
      </c>
      <c r="O32" s="61" t="n">
        <f aca="false">O31</f>
        <v>90</v>
      </c>
      <c r="P32" s="60" t="n">
        <f aca="false">E32-(N32+O32)</f>
        <v>4933.5082128</v>
      </c>
      <c r="Q32" s="60" t="n">
        <f aca="false">L32-N32-I32</f>
        <v>3538.433</v>
      </c>
      <c r="R32" s="65" t="n">
        <f aca="false">M32-J32-O32</f>
        <v>255.272180880384</v>
      </c>
      <c r="S32" s="66" t="n">
        <f aca="false">Q32*$S$13</f>
        <v>8633.77652</v>
      </c>
      <c r="T32" s="67" t="n">
        <f aca="false">$T$13*R32</f>
        <v>691.787610185842</v>
      </c>
      <c r="U32" s="66" t="n">
        <f aca="false">I32*$U$13</f>
        <v>0</v>
      </c>
      <c r="V32" s="66" t="n">
        <f aca="false">5.775*$V$13</f>
        <v>548.625</v>
      </c>
      <c r="W32" s="66" t="n">
        <f aca="false">5.66*$W$13</f>
        <v>424.5</v>
      </c>
      <c r="X32" s="66" t="n">
        <f aca="false">4.7*$X$13</f>
        <v>2467.5</v>
      </c>
      <c r="Y32" s="66" t="n">
        <f aca="false">4.7*$Y$13</f>
        <v>1292.5</v>
      </c>
      <c r="Z32" s="66" t="n">
        <f aca="false">4.7*$Z$13</f>
        <v>282</v>
      </c>
      <c r="AA32" s="66" t="n">
        <f aca="false">SUM(U32:Z32)</f>
        <v>5015.125</v>
      </c>
      <c r="AB32" s="66" t="n">
        <f aca="false">D32*$C$6</f>
        <v>740.06456</v>
      </c>
      <c r="AC32" s="68" t="n">
        <f aca="false">AB32+AA32+S32+T32+U32</f>
        <v>15080.7536901858</v>
      </c>
      <c r="AD32" s="0"/>
      <c r="AE32" s="69" t="n">
        <f aca="false">$C$3-L32</f>
        <v>0</v>
      </c>
      <c r="AF32" s="55" t="n">
        <f aca="false">AE32*$C$5</f>
        <v>0</v>
      </c>
      <c r="AG32" s="0"/>
      <c r="AH32" s="70" t="n">
        <f aca="false">AC32-AF32</f>
        <v>15080.7536901858</v>
      </c>
      <c r="AI32" s="71" t="n">
        <v>15191.7318250309</v>
      </c>
      <c r="AJ32" s="72" t="n">
        <f aca="false">AH32-AI32</f>
        <v>-110.978134845085</v>
      </c>
      <c r="AM32" s="0"/>
    </row>
    <row r="33" customFormat="false" ht="12.75" hidden="false" customHeight="false" outlineLevel="0" collapsed="false">
      <c r="A33" s="74" t="n">
        <f aca="false">A32+1</f>
        <v>37154</v>
      </c>
      <c r="B33" s="58"/>
      <c r="C33" s="59"/>
      <c r="D33" s="59" t="n">
        <v>6340.856</v>
      </c>
      <c r="E33" s="60" t="n">
        <f aca="false">D33*(1+$C$7)</f>
        <v>6427.7257272</v>
      </c>
      <c r="F33" s="61" t="n">
        <f aca="false">IF(E33&gt;$C$3,$C$3,E33)</f>
        <v>6173.433</v>
      </c>
      <c r="G33" s="62" t="n">
        <f aca="false">IF(F33&gt;E33,0,((E33-F33)*(1-0.01372)))</f>
        <v>250.803830982816</v>
      </c>
      <c r="H33" s="1"/>
      <c r="I33" s="73" t="n">
        <f aca="false">I32</f>
        <v>1135</v>
      </c>
      <c r="J33" s="61" t="n">
        <f aca="false">J32</f>
        <v>0</v>
      </c>
      <c r="K33" s="61" t="n">
        <f aca="false">IF(G33&gt;J33,0,G33-J33)</f>
        <v>0</v>
      </c>
      <c r="L33" s="60" t="n">
        <f aca="false">F33+K33*(1+$C$7)</f>
        <v>6173.433</v>
      </c>
      <c r="M33" s="61" t="n">
        <f aca="false">IF(G33&gt;70,G33-70+70,70)</f>
        <v>250.803830982816</v>
      </c>
      <c r="N33" s="61" t="n">
        <f aca="false">N32</f>
        <v>1500</v>
      </c>
      <c r="O33" s="61" t="n">
        <f aca="false">O32</f>
        <v>90</v>
      </c>
      <c r="P33" s="60" t="n">
        <f aca="false">E33-(N33+O33)</f>
        <v>4837.7257272</v>
      </c>
      <c r="Q33" s="60" t="n">
        <f aca="false">L33-N33-I33</f>
        <v>3538.433</v>
      </c>
      <c r="R33" s="65" t="n">
        <f aca="false">M33-J33-O33</f>
        <v>160.803830982816</v>
      </c>
      <c r="S33" s="66" t="n">
        <f aca="false">Q33*$S$13</f>
        <v>8633.77652</v>
      </c>
      <c r="T33" s="67" t="n">
        <f aca="false">$T$13*R33</f>
        <v>435.778381963431</v>
      </c>
      <c r="U33" s="66" t="n">
        <f aca="false">I33*$U$13</f>
        <v>0</v>
      </c>
      <c r="V33" s="66" t="n">
        <f aca="false">5.775*$V$13</f>
        <v>548.625</v>
      </c>
      <c r="W33" s="66" t="n">
        <f aca="false">5.66*$W$13</f>
        <v>424.5</v>
      </c>
      <c r="X33" s="66" t="n">
        <f aca="false">4.7*$X$13</f>
        <v>2467.5</v>
      </c>
      <c r="Y33" s="66" t="n">
        <f aca="false">4.7*$Y$13</f>
        <v>1292.5</v>
      </c>
      <c r="Z33" s="66" t="n">
        <f aca="false">4.7*$Z$13</f>
        <v>282</v>
      </c>
      <c r="AA33" s="66" t="n">
        <f aca="false">SUM(U33:Z33)</f>
        <v>5015.125</v>
      </c>
      <c r="AB33" s="66" t="n">
        <f aca="false">D33*$C$6</f>
        <v>729.19844</v>
      </c>
      <c r="AC33" s="68" t="n">
        <f aca="false">AB33+AA33+S33+T33+U33</f>
        <v>14813.8783419634</v>
      </c>
      <c r="AD33" s="0"/>
      <c r="AE33" s="69" t="n">
        <f aca="false">$C$3-L33</f>
        <v>0</v>
      </c>
      <c r="AF33" s="55" t="n">
        <f aca="false">AE33*$C$5</f>
        <v>0</v>
      </c>
      <c r="AG33" s="0"/>
      <c r="AH33" s="70" t="n">
        <f aca="false">AC33-AF33</f>
        <v>14813.8783419634</v>
      </c>
      <c r="AI33" s="71" t="n">
        <v>14905.6325670405</v>
      </c>
      <c r="AJ33" s="72" t="n">
        <f aca="false">AH33-AI33</f>
        <v>-91.7542250770239</v>
      </c>
      <c r="AM33" s="0"/>
    </row>
    <row r="34" customFormat="false" ht="12.75" hidden="false" customHeight="false" outlineLevel="0" collapsed="false">
      <c r="A34" s="57" t="n">
        <f aca="false">A33+1</f>
        <v>37155</v>
      </c>
      <c r="B34" s="58"/>
      <c r="C34" s="59"/>
      <c r="D34" s="59" t="n">
        <v>6586.728</v>
      </c>
      <c r="E34" s="60" t="n">
        <f aca="false">D34*(1+$C$7)</f>
        <v>6676.9661736</v>
      </c>
      <c r="F34" s="61" t="n">
        <f aca="false">IF(E34&gt;$C$3,$C$3,E34)</f>
        <v>6173.433</v>
      </c>
      <c r="G34" s="62" t="n">
        <f aca="false">IF(F34&gt;E34,0,((E34-F34)*(1-0.01372)))</f>
        <v>496.624698458209</v>
      </c>
      <c r="H34" s="1"/>
      <c r="I34" s="73" t="n">
        <f aca="false">I33</f>
        <v>1135</v>
      </c>
      <c r="J34" s="61" t="n">
        <f aca="false">J33</f>
        <v>0</v>
      </c>
      <c r="K34" s="61" t="n">
        <f aca="false">IF(G34&gt;J34,0,G34-J34)</f>
        <v>0</v>
      </c>
      <c r="L34" s="60" t="n">
        <f aca="false">F34+K34*(1+$C$7)</f>
        <v>6173.433</v>
      </c>
      <c r="M34" s="61" t="n">
        <f aca="false">IF(G34&gt;70,G34-70+70,70)</f>
        <v>496.624698458209</v>
      </c>
      <c r="N34" s="61" t="n">
        <f aca="false">N33</f>
        <v>1500</v>
      </c>
      <c r="O34" s="61" t="n">
        <f aca="false">O33</f>
        <v>90</v>
      </c>
      <c r="P34" s="60" t="n">
        <f aca="false">E34-(N34+O34)</f>
        <v>5086.9661736</v>
      </c>
      <c r="Q34" s="60" t="n">
        <f aca="false">L34-N34-I34</f>
        <v>3538.433</v>
      </c>
      <c r="R34" s="65" t="n">
        <f aca="false">M34-J34-O34</f>
        <v>406.624698458209</v>
      </c>
      <c r="S34" s="66" t="n">
        <f aca="false">Q34*$S$13</f>
        <v>8633.77652</v>
      </c>
      <c r="T34" s="67" t="n">
        <f aca="false">$T$13*R34</f>
        <v>1101.95293282175</v>
      </c>
      <c r="U34" s="66" t="n">
        <f aca="false">I34*$U$13</f>
        <v>0</v>
      </c>
      <c r="V34" s="66" t="n">
        <f aca="false">5.775*$V$13</f>
        <v>548.625</v>
      </c>
      <c r="W34" s="66" t="n">
        <f aca="false">5.66*$W$13</f>
        <v>424.5</v>
      </c>
      <c r="X34" s="66" t="n">
        <f aca="false">4.7*$X$13</f>
        <v>2467.5</v>
      </c>
      <c r="Y34" s="66" t="n">
        <f aca="false">4.7*$Y$13</f>
        <v>1292.5</v>
      </c>
      <c r="Z34" s="66" t="n">
        <f aca="false">4.7*$Z$13</f>
        <v>282</v>
      </c>
      <c r="AA34" s="66" t="n">
        <f aca="false">SUM(U34:Z34)</f>
        <v>5015.125</v>
      </c>
      <c r="AB34" s="66" t="n">
        <f aca="false">D34*$C$6</f>
        <v>757.47372</v>
      </c>
      <c r="AC34" s="68" t="n">
        <f aca="false">AB34+AA34+S34+T34+U34</f>
        <v>15508.3281728217</v>
      </c>
      <c r="AD34" s="0"/>
      <c r="AE34" s="69" t="n">
        <f aca="false">$C$3-L34</f>
        <v>0</v>
      </c>
      <c r="AF34" s="55" t="n">
        <f aca="false">AE34*$C$5</f>
        <v>0</v>
      </c>
      <c r="AG34" s="0"/>
      <c r="AH34" s="70" t="n">
        <f aca="false">AC34-AF34</f>
        <v>15508.3281728217</v>
      </c>
      <c r="AI34" s="71" t="n">
        <v>15503.1287007361</v>
      </c>
      <c r="AJ34" s="72" t="n">
        <f aca="false">AH34-AI34</f>
        <v>5.19947208566009</v>
      </c>
      <c r="AM34" s="0"/>
    </row>
    <row r="35" customFormat="false" ht="12.75" hidden="false" customHeight="false" outlineLevel="0" collapsed="false">
      <c r="A35" s="57" t="n">
        <f aca="false">A34+1</f>
        <v>37156</v>
      </c>
      <c r="B35" s="58"/>
      <c r="C35" s="59"/>
      <c r="D35" s="59" t="n">
        <v>6117.336</v>
      </c>
      <c r="E35" s="60" t="n">
        <f aca="false">D35*(1+$C$7)</f>
        <v>6201.1435032</v>
      </c>
      <c r="F35" s="61" t="n">
        <f aca="false">IF(E35&gt;$C$3,$C$3,E35)</f>
        <v>6173.433</v>
      </c>
      <c r="G35" s="62" t="n">
        <f aca="false">IF(F35&gt;E35,0,((E35-F35)*(1-0.01372)))</f>
        <v>27.3303150960968</v>
      </c>
      <c r="H35" s="1"/>
      <c r="I35" s="73" t="n">
        <f aca="false">I34</f>
        <v>1135</v>
      </c>
      <c r="J35" s="61" t="n">
        <f aca="false">J34</f>
        <v>0</v>
      </c>
      <c r="K35" s="61" t="n">
        <f aca="false">IF(G35&gt;J35,0,G35-J35)</f>
        <v>0</v>
      </c>
      <c r="L35" s="60" t="n">
        <f aca="false">F35+K35*(1+$C$7)</f>
        <v>6173.433</v>
      </c>
      <c r="M35" s="61" t="n">
        <f aca="false">IF(G35&gt;70,G35-70+70,70)</f>
        <v>70</v>
      </c>
      <c r="N35" s="61" t="n">
        <f aca="false">N34</f>
        <v>1500</v>
      </c>
      <c r="O35" s="61" t="n">
        <f aca="false">O34</f>
        <v>90</v>
      </c>
      <c r="P35" s="60" t="n">
        <f aca="false">E35-(N35+O35)</f>
        <v>4611.1435032</v>
      </c>
      <c r="Q35" s="60" t="n">
        <f aca="false">L35-N35-I35</f>
        <v>3538.433</v>
      </c>
      <c r="R35" s="65" t="n">
        <f aca="false">M35-J35-O35</f>
        <v>-20</v>
      </c>
      <c r="S35" s="66" t="n">
        <f aca="false">Q35*$S$13</f>
        <v>8633.77652</v>
      </c>
      <c r="T35" s="67" t="n">
        <f aca="false">$T$13*R35</f>
        <v>-54.2</v>
      </c>
      <c r="U35" s="66" t="n">
        <f aca="false">I35*$U$13</f>
        <v>0</v>
      </c>
      <c r="V35" s="66" t="n">
        <f aca="false">5.775*$V$13</f>
        <v>548.625</v>
      </c>
      <c r="W35" s="66" t="n">
        <f aca="false">5.66*$W$13</f>
        <v>424.5</v>
      </c>
      <c r="X35" s="66" t="n">
        <f aca="false">4.7*$X$13</f>
        <v>2467.5</v>
      </c>
      <c r="Y35" s="66" t="n">
        <f aca="false">4.7*$Y$13</f>
        <v>1292.5</v>
      </c>
      <c r="Z35" s="66" t="n">
        <f aca="false">4.7*$Z$13</f>
        <v>282</v>
      </c>
      <c r="AA35" s="66" t="n">
        <f aca="false">SUM(U35:Z35)</f>
        <v>5015.125</v>
      </c>
      <c r="AB35" s="66" t="n">
        <f aca="false">D35*$C$6</f>
        <v>703.49364</v>
      </c>
      <c r="AC35" s="68" t="n">
        <f aca="false">AB35+AA35+S35+T35+U35</f>
        <v>14298.19516</v>
      </c>
      <c r="AD35" s="0"/>
      <c r="AE35" s="69" t="n">
        <f aca="false">$C$3-L35</f>
        <v>0</v>
      </c>
      <c r="AF35" s="55" t="n">
        <f aca="false">AE35*$C$5</f>
        <v>0</v>
      </c>
      <c r="AG35" s="0"/>
      <c r="AH35" s="70" t="n">
        <f aca="false">AC35-AF35</f>
        <v>14298.19516</v>
      </c>
      <c r="AI35" s="71" t="n">
        <v>14287.9233545899</v>
      </c>
      <c r="AJ35" s="72" t="n">
        <f aca="false">AH35-AI35</f>
        <v>10.2718054101169</v>
      </c>
      <c r="AM35" s="0"/>
    </row>
    <row r="36" customFormat="false" ht="12.75" hidden="false" customHeight="false" outlineLevel="0" collapsed="false">
      <c r="A36" s="57" t="n">
        <f aca="false">A35+1</f>
        <v>37157</v>
      </c>
      <c r="B36" s="58"/>
      <c r="C36" s="59"/>
      <c r="D36" s="59" t="n">
        <v>6201.664</v>
      </c>
      <c r="E36" s="60" t="n">
        <f aca="false">D36*(1+$C$7)</f>
        <v>6286.6267968</v>
      </c>
      <c r="F36" s="61" t="n">
        <f aca="false">IF(E36&gt;$C$3,$C$3,E36)</f>
        <v>6173.433</v>
      </c>
      <c r="G36" s="62" t="n">
        <f aca="false">IF(F36&gt;E36,0,((E36-F36)*(1-0.01372)))</f>
        <v>111.640777907904</v>
      </c>
      <c r="H36" s="1"/>
      <c r="I36" s="73" t="n">
        <f aca="false">I35</f>
        <v>1135</v>
      </c>
      <c r="J36" s="61" t="n">
        <f aca="false">J35</f>
        <v>0</v>
      </c>
      <c r="K36" s="61" t="n">
        <f aca="false">IF(G36&gt;J36,0,G36-J36)</f>
        <v>0</v>
      </c>
      <c r="L36" s="60" t="n">
        <f aca="false">F36+K36*(1+$C$7)</f>
        <v>6173.433</v>
      </c>
      <c r="M36" s="61" t="n">
        <f aca="false">IF(G36&gt;70,G36-70+70,70)</f>
        <v>111.640777907904</v>
      </c>
      <c r="N36" s="61" t="n">
        <f aca="false">N35</f>
        <v>1500</v>
      </c>
      <c r="O36" s="61" t="n">
        <f aca="false">O35</f>
        <v>90</v>
      </c>
      <c r="P36" s="60" t="n">
        <f aca="false">E36-(N36+O36)</f>
        <v>4696.6267968</v>
      </c>
      <c r="Q36" s="60" t="n">
        <f aca="false">L36-N36-I36</f>
        <v>3538.433</v>
      </c>
      <c r="R36" s="65" t="n">
        <f aca="false">M36-J36-O36</f>
        <v>21.6407779079042</v>
      </c>
      <c r="S36" s="66" t="n">
        <f aca="false">Q36*$S$13</f>
        <v>8633.77652</v>
      </c>
      <c r="T36" s="67" t="n">
        <f aca="false">$T$13*R36</f>
        <v>58.6465081304204</v>
      </c>
      <c r="U36" s="66" t="n">
        <f aca="false">I36*$U$13</f>
        <v>0</v>
      </c>
      <c r="V36" s="66" t="n">
        <f aca="false">5.775*$V$13</f>
        <v>548.625</v>
      </c>
      <c r="W36" s="66" t="n">
        <f aca="false">5.66*$W$13</f>
        <v>424.5</v>
      </c>
      <c r="X36" s="66" t="n">
        <f aca="false">4.7*$X$13</f>
        <v>2467.5</v>
      </c>
      <c r="Y36" s="66" t="n">
        <f aca="false">4.7*$Y$13</f>
        <v>1292.5</v>
      </c>
      <c r="Z36" s="66" t="n">
        <f aca="false">4.7*$Z$13</f>
        <v>282</v>
      </c>
      <c r="AA36" s="66" t="n">
        <f aca="false">SUM(U36:Z36)</f>
        <v>5015.125</v>
      </c>
      <c r="AB36" s="66" t="n">
        <f aca="false">D36*$C$6</f>
        <v>713.19136</v>
      </c>
      <c r="AC36" s="68" t="n">
        <f aca="false">AB36+AA36+S36+T36+U36</f>
        <v>14420.7393881304</v>
      </c>
      <c r="AD36" s="0"/>
      <c r="AE36" s="69" t="n">
        <f aca="false">$C$3-L36</f>
        <v>0</v>
      </c>
      <c r="AF36" s="55" t="n">
        <f aca="false">AE36*$C$5</f>
        <v>0</v>
      </c>
      <c r="AG36" s="0"/>
      <c r="AH36" s="70" t="n">
        <f aca="false">AC36-AF36</f>
        <v>14420.7393881304</v>
      </c>
      <c r="AI36" s="71" t="n">
        <v>14506.2394665599</v>
      </c>
      <c r="AJ36" s="72" t="n">
        <f aca="false">AH36-AI36</f>
        <v>-85.5000784294498</v>
      </c>
      <c r="AM36" s="0"/>
    </row>
    <row r="37" customFormat="false" ht="12.75" hidden="false" customHeight="false" outlineLevel="0" collapsed="false">
      <c r="A37" s="57" t="n">
        <f aca="false">A36+1</f>
        <v>37158</v>
      </c>
      <c r="B37" s="58"/>
      <c r="C37" s="59"/>
      <c r="D37" s="59" t="n">
        <v>6638.544</v>
      </c>
      <c r="E37" s="60" t="n">
        <f aca="false">D37*(1+$C$7)</f>
        <v>6729.4920528</v>
      </c>
      <c r="F37" s="61" t="n">
        <f aca="false">IF(E37&gt;$C$3,$C$3,E37)</f>
        <v>6173.433</v>
      </c>
      <c r="G37" s="62" t="n">
        <f aca="false">IF(F37&gt;E37,0,((E37-F37)*(1-0.01372)))</f>
        <v>548.429922595584</v>
      </c>
      <c r="H37" s="1"/>
      <c r="I37" s="73" t="n">
        <f aca="false">I36</f>
        <v>1135</v>
      </c>
      <c r="J37" s="61" t="n">
        <f aca="false">J36</f>
        <v>0</v>
      </c>
      <c r="K37" s="61" t="n">
        <f aca="false">IF(G37&gt;J37,0,G37-J37)</f>
        <v>0</v>
      </c>
      <c r="L37" s="60" t="n">
        <f aca="false">F37+K37*(1+$C$7)</f>
        <v>6173.433</v>
      </c>
      <c r="M37" s="61" t="n">
        <f aca="false">IF(G37&gt;70,G37-70+70,70)</f>
        <v>548.429922595584</v>
      </c>
      <c r="N37" s="61" t="n">
        <f aca="false">N36</f>
        <v>1500</v>
      </c>
      <c r="O37" s="61" t="n">
        <f aca="false">O36</f>
        <v>90</v>
      </c>
      <c r="P37" s="60" t="n">
        <f aca="false">E37-(N37+O37)</f>
        <v>5139.4920528</v>
      </c>
      <c r="Q37" s="60" t="n">
        <f aca="false">L37-N37-I37</f>
        <v>3538.433</v>
      </c>
      <c r="R37" s="65" t="n">
        <f aca="false">M37-J37-O37</f>
        <v>458.429922595584</v>
      </c>
      <c r="S37" s="66" t="n">
        <f aca="false">Q37*$S$13</f>
        <v>8633.77652</v>
      </c>
      <c r="T37" s="67" t="n">
        <f aca="false">$T$13*R37</f>
        <v>1242.34509023403</v>
      </c>
      <c r="U37" s="66" t="n">
        <f aca="false">I37*$U$13</f>
        <v>0</v>
      </c>
      <c r="V37" s="66" t="n">
        <f aca="false">5.775*$V$13</f>
        <v>548.625</v>
      </c>
      <c r="W37" s="66" t="n">
        <f aca="false">5.66*$W$13</f>
        <v>424.5</v>
      </c>
      <c r="X37" s="66" t="n">
        <f aca="false">4.7*$X$13</f>
        <v>2467.5</v>
      </c>
      <c r="Y37" s="66" t="n">
        <f aca="false">4.7*$Y$13</f>
        <v>1292.5</v>
      </c>
      <c r="Z37" s="66" t="n">
        <f aca="false">4.7*$Z$13</f>
        <v>282</v>
      </c>
      <c r="AA37" s="66" t="n">
        <f aca="false">SUM(U37:Z37)</f>
        <v>5015.125</v>
      </c>
      <c r="AB37" s="66" t="n">
        <f aca="false">D37*$C$6</f>
        <v>763.43256</v>
      </c>
      <c r="AC37" s="68" t="n">
        <f aca="false">AB37+AA37+S37+T37+U37</f>
        <v>15654.679170234</v>
      </c>
      <c r="AD37" s="0"/>
      <c r="AE37" s="69" t="n">
        <f aca="false">$C$3-L37</f>
        <v>0</v>
      </c>
      <c r="AF37" s="55" t="n">
        <f aca="false">AE37*$C$5</f>
        <v>0</v>
      </c>
      <c r="AG37" s="0"/>
      <c r="AH37" s="70" t="n">
        <f aca="false">AC37-AF37</f>
        <v>15654.679170234</v>
      </c>
      <c r="AI37" s="71" t="n">
        <v>15637.2747454405</v>
      </c>
      <c r="AJ37" s="72" t="n">
        <f aca="false">AH37-AI37</f>
        <v>17.4044247934999</v>
      </c>
      <c r="AM37" s="0"/>
    </row>
    <row r="38" customFormat="false" ht="12.75" hidden="false" customHeight="false" outlineLevel="0" collapsed="false">
      <c r="A38" s="57" t="n">
        <f aca="false">A37+1</f>
        <v>37159</v>
      </c>
      <c r="B38" s="58"/>
      <c r="C38" s="59"/>
      <c r="D38" s="59" t="n">
        <v>6252.464</v>
      </c>
      <c r="E38" s="60" t="n">
        <f aca="false">D38*(1+$C$7)</f>
        <v>6338.1227568</v>
      </c>
      <c r="F38" s="61" t="n">
        <f aca="false">IF(E38&gt;$C$3,$C$3,E38)</f>
        <v>6173.433</v>
      </c>
      <c r="G38" s="62" t="n">
        <f aca="false">IF(F38&gt;E38,0,((E38-F38)*(1-0.01372)))</f>
        <v>162.430213336704</v>
      </c>
      <c r="H38" s="1"/>
      <c r="I38" s="73" t="n">
        <f aca="false">I37</f>
        <v>1135</v>
      </c>
      <c r="J38" s="61" t="n">
        <f aca="false">J37</f>
        <v>0</v>
      </c>
      <c r="K38" s="61" t="n">
        <f aca="false">IF(G38&gt;J38,0,G38-J38)</f>
        <v>0</v>
      </c>
      <c r="L38" s="60" t="n">
        <f aca="false">F38+K38*(1+$C$7)</f>
        <v>6173.433</v>
      </c>
      <c r="M38" s="61" t="n">
        <f aca="false">IF(G38&gt;70,G38-70+70,70)</f>
        <v>162.430213336704</v>
      </c>
      <c r="N38" s="61" t="n">
        <f aca="false">N37</f>
        <v>1500</v>
      </c>
      <c r="O38" s="61" t="n">
        <f aca="false">O37</f>
        <v>90</v>
      </c>
      <c r="P38" s="60" t="n">
        <f aca="false">E38-(N38+O38)</f>
        <v>4748.1227568</v>
      </c>
      <c r="Q38" s="60" t="n">
        <f aca="false">L38-N38-I38</f>
        <v>3538.433</v>
      </c>
      <c r="R38" s="65" t="n">
        <f aca="false">M38-J38-O38</f>
        <v>72.4302133367044</v>
      </c>
      <c r="S38" s="66" t="n">
        <f aca="false">Q38*$S$13</f>
        <v>8633.77652</v>
      </c>
      <c r="T38" s="67" t="n">
        <f aca="false">$T$13*R38</f>
        <v>196.285878142469</v>
      </c>
      <c r="U38" s="66" t="n">
        <f aca="false">I38*$U$13</f>
        <v>0</v>
      </c>
      <c r="V38" s="66" t="n">
        <f aca="false">5.775*$V$13</f>
        <v>548.625</v>
      </c>
      <c r="W38" s="66" t="n">
        <f aca="false">5.66*$W$13</f>
        <v>424.5</v>
      </c>
      <c r="X38" s="66" t="n">
        <f aca="false">4.7*$X$13</f>
        <v>2467.5</v>
      </c>
      <c r="Y38" s="66" t="n">
        <f aca="false">4.7*$Y$13</f>
        <v>1292.5</v>
      </c>
      <c r="Z38" s="66" t="n">
        <f aca="false">4.7*$Z$13</f>
        <v>282</v>
      </c>
      <c r="AA38" s="66" t="n">
        <f aca="false">SUM(U38:Z38)</f>
        <v>5015.125</v>
      </c>
      <c r="AB38" s="66" t="n">
        <f aca="false">D38*$C$6</f>
        <v>719.03336</v>
      </c>
      <c r="AC38" s="68" t="n">
        <f aca="false">AB38+AA38+S38+T38+U38</f>
        <v>14564.2207581425</v>
      </c>
      <c r="AD38" s="0"/>
      <c r="AE38" s="69" t="n">
        <f aca="false">$C$3-L38</f>
        <v>0</v>
      </c>
      <c r="AF38" s="55" t="n">
        <f aca="false">AE38*$C$5</f>
        <v>0</v>
      </c>
      <c r="AG38" s="0"/>
      <c r="AH38" s="70" t="n">
        <f aca="false">AC38-AF38</f>
        <v>14564.2207581425</v>
      </c>
      <c r="AI38" s="71" t="n">
        <v>14637.7551966623</v>
      </c>
      <c r="AJ38" s="72" t="n">
        <f aca="false">AH38-AI38</f>
        <v>-73.5344385198023</v>
      </c>
      <c r="AM38" s="0"/>
    </row>
    <row r="39" customFormat="false" ht="12.75" hidden="false" customHeight="false" outlineLevel="0" collapsed="false">
      <c r="A39" s="57" t="n">
        <f aca="false">A38+1</f>
        <v>37160</v>
      </c>
      <c r="B39" s="58"/>
      <c r="C39" s="59"/>
      <c r="D39" s="59" t="n">
        <v>6296.152</v>
      </c>
      <c r="E39" s="60" t="n">
        <f aca="false">D39*(1+$C$7)</f>
        <v>6382.4092824</v>
      </c>
      <c r="F39" s="61" t="n">
        <f aca="false">IF(E39&gt;$C$3,$C$3,E39)</f>
        <v>6173.433</v>
      </c>
      <c r="G39" s="62" t="n">
        <f aca="false">IF(F39&gt;E39,0,((E39-F39)*(1-0.01372)))</f>
        <v>206.109127805472</v>
      </c>
      <c r="H39" s="1"/>
      <c r="I39" s="73" t="n">
        <f aca="false">I38</f>
        <v>1135</v>
      </c>
      <c r="J39" s="61" t="n">
        <f aca="false">J38</f>
        <v>0</v>
      </c>
      <c r="K39" s="61" t="n">
        <f aca="false">IF(G39&gt;J39,0,G39-J39)</f>
        <v>0</v>
      </c>
      <c r="L39" s="60" t="n">
        <f aca="false">F39+K39*(1+$C$7)</f>
        <v>6173.433</v>
      </c>
      <c r="M39" s="61" t="n">
        <f aca="false">IF(G39&gt;70,G39-70+70,70)</f>
        <v>206.109127805472</v>
      </c>
      <c r="N39" s="61" t="n">
        <f aca="false">N38</f>
        <v>1500</v>
      </c>
      <c r="O39" s="61" t="n">
        <f aca="false">O38</f>
        <v>90</v>
      </c>
      <c r="P39" s="60" t="n">
        <f aca="false">E39-(N39+O39)</f>
        <v>4792.4092824</v>
      </c>
      <c r="Q39" s="60" t="n">
        <f aca="false">L39-N39-I39</f>
        <v>3538.433</v>
      </c>
      <c r="R39" s="65" t="n">
        <f aca="false">M39-J39-O39</f>
        <v>116.109127805472</v>
      </c>
      <c r="S39" s="66" t="n">
        <f aca="false">Q39*$S$13</f>
        <v>8633.77652</v>
      </c>
      <c r="T39" s="67" t="n">
        <f aca="false">$T$13*R39</f>
        <v>314.655736352829</v>
      </c>
      <c r="U39" s="66" t="n">
        <f aca="false">I39*$U$13</f>
        <v>0</v>
      </c>
      <c r="V39" s="66" t="n">
        <f aca="false">5.775*$V$13</f>
        <v>548.625</v>
      </c>
      <c r="W39" s="66" t="n">
        <f aca="false">5.66*$W$13</f>
        <v>424.5</v>
      </c>
      <c r="X39" s="66" t="n">
        <f aca="false">4.7*$X$13</f>
        <v>2467.5</v>
      </c>
      <c r="Y39" s="66" t="n">
        <f aca="false">4.7*$Y$13</f>
        <v>1292.5</v>
      </c>
      <c r="Z39" s="66" t="n">
        <f aca="false">4.7*$Z$13</f>
        <v>282</v>
      </c>
      <c r="AA39" s="66" t="n">
        <f aca="false">SUM(U39:Z39)</f>
        <v>5015.125</v>
      </c>
      <c r="AB39" s="66" t="n">
        <f aca="false">D39*$C$6</f>
        <v>724.05748</v>
      </c>
      <c r="AC39" s="68" t="n">
        <f aca="false">AB39+AA39+S39+T39+U39</f>
        <v>14687.6147363528</v>
      </c>
      <c r="AD39" s="0"/>
      <c r="AE39" s="69" t="n">
        <f aca="false">$C$3-L39</f>
        <v>0</v>
      </c>
      <c r="AF39" s="55" t="n">
        <f aca="false">AE39*$C$5</f>
        <v>0</v>
      </c>
      <c r="AG39" s="0"/>
      <c r="AH39" s="70" t="n">
        <f aca="false">AC39-AF39</f>
        <v>14687.6147363528</v>
      </c>
      <c r="AI39" s="71" t="n">
        <v>14870.4187245503</v>
      </c>
      <c r="AJ39" s="72" t="n">
        <f aca="false">AH39-AI39</f>
        <v>-182.803988197513</v>
      </c>
      <c r="AM39" s="0"/>
    </row>
    <row r="40" customFormat="false" ht="12.75" hidden="false" customHeight="false" outlineLevel="0" collapsed="false">
      <c r="A40" s="57" t="n">
        <f aca="false">A39+1</f>
        <v>37161</v>
      </c>
      <c r="B40" s="58"/>
      <c r="C40" s="59"/>
      <c r="D40" s="59" t="n">
        <v>6371.336</v>
      </c>
      <c r="E40" s="60" t="n">
        <f aca="false">D40*(1+$C$7)</f>
        <v>6458.6233032</v>
      </c>
      <c r="F40" s="61" t="n">
        <f aca="false">IF(E40&gt;$C$3,$C$3,E40)</f>
        <v>6173.433</v>
      </c>
      <c r="G40" s="62" t="n">
        <f aca="false">IF(F40&gt;E40,0,((E40-F40)*(1-0.01372)))</f>
        <v>281.277492240097</v>
      </c>
      <c r="H40" s="1"/>
      <c r="I40" s="73" t="n">
        <f aca="false">I39</f>
        <v>1135</v>
      </c>
      <c r="J40" s="61" t="n">
        <f aca="false">J39</f>
        <v>0</v>
      </c>
      <c r="K40" s="61" t="n">
        <f aca="false">IF(G40&gt;J40,0,G40-J40)</f>
        <v>0</v>
      </c>
      <c r="L40" s="60" t="n">
        <f aca="false">F40+K40*(1+$C$7)</f>
        <v>6173.433</v>
      </c>
      <c r="M40" s="61" t="n">
        <f aca="false">IF(G40&gt;70,G40-70+70,70)</f>
        <v>281.277492240097</v>
      </c>
      <c r="N40" s="61" t="n">
        <f aca="false">N39</f>
        <v>1500</v>
      </c>
      <c r="O40" s="61" t="n">
        <f aca="false">O39</f>
        <v>90</v>
      </c>
      <c r="P40" s="60" t="n">
        <f aca="false">E40-(N40+O40)</f>
        <v>4868.6233032</v>
      </c>
      <c r="Q40" s="60" t="n">
        <f aca="false">L40-N40-I40</f>
        <v>3538.433</v>
      </c>
      <c r="R40" s="65" t="n">
        <f aca="false">M40-J40-O40</f>
        <v>191.277492240097</v>
      </c>
      <c r="S40" s="66" t="n">
        <f aca="false">Q40*$S$13</f>
        <v>8633.77652</v>
      </c>
      <c r="T40" s="67" t="n">
        <f aca="false">$T$13*R40</f>
        <v>518.362003970663</v>
      </c>
      <c r="U40" s="66" t="n">
        <f aca="false">I40*$U$13</f>
        <v>0</v>
      </c>
      <c r="V40" s="66" t="n">
        <f aca="false">5.775*$V$13</f>
        <v>548.625</v>
      </c>
      <c r="W40" s="66" t="n">
        <f aca="false">5.66*$W$13</f>
        <v>424.5</v>
      </c>
      <c r="X40" s="66" t="n">
        <f aca="false">4.7*$X$13</f>
        <v>2467.5</v>
      </c>
      <c r="Y40" s="66" t="n">
        <f aca="false">4.7*$Y$13</f>
        <v>1292.5</v>
      </c>
      <c r="Z40" s="66" t="n">
        <f aca="false">4.7*$Z$13</f>
        <v>282</v>
      </c>
      <c r="AA40" s="66" t="n">
        <f aca="false">SUM(U40:Z40)</f>
        <v>5015.125</v>
      </c>
      <c r="AB40" s="66" t="n">
        <f aca="false">D40*$C$6</f>
        <v>732.70364</v>
      </c>
      <c r="AC40" s="68" t="n">
        <f aca="false">AB40+AA40+S40+T40+U40</f>
        <v>14899.9671639707</v>
      </c>
      <c r="AD40" s="0"/>
      <c r="AE40" s="69" t="n">
        <f aca="false">$C$3-L40</f>
        <v>0</v>
      </c>
      <c r="AF40" s="55" t="n">
        <f aca="false">AE40*$C$5</f>
        <v>0</v>
      </c>
      <c r="AG40" s="0"/>
      <c r="AH40" s="70" t="n">
        <f aca="false">AC40-AF40</f>
        <v>14899.9671639707</v>
      </c>
      <c r="AI40" s="71" t="n">
        <v>14996.7420051019</v>
      </c>
      <c r="AJ40" s="72" t="n">
        <f aca="false">AH40-AI40</f>
        <v>-96.774841131235</v>
      </c>
      <c r="AM40" s="0"/>
    </row>
    <row r="41" customFormat="false" ht="12.75" hidden="false" customHeight="false" outlineLevel="0" collapsed="false">
      <c r="A41" s="57" t="n">
        <f aca="false">A40+1</f>
        <v>37162</v>
      </c>
      <c r="B41" s="58"/>
      <c r="C41" s="59"/>
      <c r="D41" s="59" t="n">
        <v>6972.808</v>
      </c>
      <c r="E41" s="60" t="n">
        <f aca="false">D41*(1+$C$7)</f>
        <v>7068.3354696</v>
      </c>
      <c r="F41" s="61" t="n">
        <f aca="false">IF(E41&gt;$C$3,$C$3,E41)</f>
        <v>6173.433</v>
      </c>
      <c r="G41" s="62" t="n">
        <f aca="false">IF(F41&gt;E41,0,((E41-F41)*(1-0.01372)))</f>
        <v>882.624407717089</v>
      </c>
      <c r="H41" s="1"/>
      <c r="I41" s="73" t="n">
        <f aca="false">I40</f>
        <v>1135</v>
      </c>
      <c r="J41" s="61" t="n">
        <f aca="false">J40</f>
        <v>0</v>
      </c>
      <c r="K41" s="61" t="n">
        <f aca="false">IF(G41&gt;J41,0,G41-J41)</f>
        <v>0</v>
      </c>
      <c r="L41" s="60" t="n">
        <f aca="false">F41+K41*(1+$C$7)</f>
        <v>6173.433</v>
      </c>
      <c r="M41" s="61" t="n">
        <f aca="false">IF(G41&gt;70,G41-70+70,70)</f>
        <v>882.624407717089</v>
      </c>
      <c r="N41" s="61" t="n">
        <f aca="false">N40</f>
        <v>1500</v>
      </c>
      <c r="O41" s="61" t="n">
        <f aca="false">O40</f>
        <v>90</v>
      </c>
      <c r="P41" s="60" t="n">
        <f aca="false">E41-(N41+O41)</f>
        <v>5478.3354696</v>
      </c>
      <c r="Q41" s="60" t="n">
        <f aca="false">L41-N41-I41</f>
        <v>3538.433</v>
      </c>
      <c r="R41" s="65" t="n">
        <f aca="false">M41-J41-O41</f>
        <v>792.624407717089</v>
      </c>
      <c r="S41" s="66" t="n">
        <f aca="false">Q41*$S$13</f>
        <v>8633.77652</v>
      </c>
      <c r="T41" s="67" t="n">
        <f aca="false">$T$13*R41</f>
        <v>2148.01214491331</v>
      </c>
      <c r="U41" s="66" t="n">
        <f aca="false">I41*$U$13</f>
        <v>0</v>
      </c>
      <c r="V41" s="66" t="n">
        <f aca="false">5.775*$V$13</f>
        <v>548.625</v>
      </c>
      <c r="W41" s="66" t="n">
        <f aca="false">5.66*$W$13</f>
        <v>424.5</v>
      </c>
      <c r="X41" s="66" t="n">
        <f aca="false">4.7*$X$13</f>
        <v>2467.5</v>
      </c>
      <c r="Y41" s="66" t="n">
        <f aca="false">4.7*$Y$13</f>
        <v>1292.5</v>
      </c>
      <c r="Z41" s="66" t="n">
        <f aca="false">4.7*$Z$13</f>
        <v>282</v>
      </c>
      <c r="AA41" s="66" t="n">
        <f aca="false">SUM(U41:Z41)</f>
        <v>5015.125</v>
      </c>
      <c r="AB41" s="66" t="n">
        <f aca="false">D41*$C$6</f>
        <v>801.87292</v>
      </c>
      <c r="AC41" s="68" t="n">
        <f aca="false">AB41+AA41+S41+T41+U41</f>
        <v>16598.7865849133</v>
      </c>
      <c r="AD41" s="0"/>
      <c r="AE41" s="69" t="n">
        <f aca="false">$C$3-L41</f>
        <v>0</v>
      </c>
      <c r="AF41" s="55" t="n">
        <f aca="false">AE41*$C$5</f>
        <v>0</v>
      </c>
      <c r="AG41" s="0"/>
      <c r="AH41" s="70" t="n">
        <f aca="false">AC41-AF41</f>
        <v>16598.7865849133</v>
      </c>
      <c r="AI41" s="71" t="n">
        <v>16502.6482495143</v>
      </c>
      <c r="AJ41" s="72" t="n">
        <f aca="false">AH41-AI41</f>
        <v>96.1383353989622</v>
      </c>
      <c r="AM41" s="0"/>
    </row>
    <row r="42" customFormat="false" ht="12.75" hidden="false" customHeight="false" outlineLevel="0" collapsed="false">
      <c r="A42" s="57" t="n">
        <f aca="false">A41+1</f>
        <v>37163</v>
      </c>
      <c r="B42" s="58"/>
      <c r="C42" s="59"/>
      <c r="D42" s="59" t="n">
        <v>6299.2</v>
      </c>
      <c r="E42" s="60" t="n">
        <f aca="false">D42*(1+$C$7)</f>
        <v>6385.49904</v>
      </c>
      <c r="F42" s="61" t="n">
        <f aca="false">IF(E42&gt;$C$3,$C$3,E42)</f>
        <v>6173.433</v>
      </c>
      <c r="G42" s="62" t="n">
        <f aca="false">IF(F42&gt;E42,0,((E42-F42)*(1-0.01372)))</f>
        <v>209.1564939312</v>
      </c>
      <c r="H42" s="1"/>
      <c r="I42" s="73" t="n">
        <f aca="false">I41</f>
        <v>1135</v>
      </c>
      <c r="J42" s="61" t="n">
        <f aca="false">J41</f>
        <v>0</v>
      </c>
      <c r="K42" s="61" t="n">
        <f aca="false">IF(G42&gt;J42,0,G42-J42)</f>
        <v>0</v>
      </c>
      <c r="L42" s="60" t="n">
        <f aca="false">F42+K42*(1+$C$7)</f>
        <v>6173.433</v>
      </c>
      <c r="M42" s="61" t="n">
        <f aca="false">IF(G42&gt;70,G42-70+70,70)</f>
        <v>209.1564939312</v>
      </c>
      <c r="N42" s="61" t="n">
        <f aca="false">N41</f>
        <v>1500</v>
      </c>
      <c r="O42" s="61" t="n">
        <f aca="false">O41</f>
        <v>90</v>
      </c>
      <c r="P42" s="60" t="n">
        <f aca="false">E42-(N42+O42)</f>
        <v>4795.49904</v>
      </c>
      <c r="Q42" s="60" t="n">
        <f aca="false">L42-N42-I42</f>
        <v>3538.433</v>
      </c>
      <c r="R42" s="65" t="n">
        <f aca="false">M42-J42-O42</f>
        <v>119.1564939312</v>
      </c>
      <c r="S42" s="66" t="n">
        <f aca="false">Q42*$S$13</f>
        <v>8633.77652</v>
      </c>
      <c r="T42" s="67" t="n">
        <f aca="false">$T$13*R42</f>
        <v>322.914098553551</v>
      </c>
      <c r="U42" s="66" t="n">
        <f aca="false">I42*$U$13</f>
        <v>0</v>
      </c>
      <c r="V42" s="66" t="n">
        <f aca="false">5.775*$V$13</f>
        <v>548.625</v>
      </c>
      <c r="W42" s="66" t="n">
        <f aca="false">5.66*$W$13</f>
        <v>424.5</v>
      </c>
      <c r="X42" s="66" t="n">
        <f aca="false">4.7*$X$13</f>
        <v>2467.5</v>
      </c>
      <c r="Y42" s="66" t="n">
        <f aca="false">4.7*$Y$13</f>
        <v>1292.5</v>
      </c>
      <c r="Z42" s="66" t="n">
        <f aca="false">4.7*$Z$13</f>
        <v>282</v>
      </c>
      <c r="AA42" s="66" t="n">
        <f aca="false">SUM(U42:Z42)</f>
        <v>5015.125</v>
      </c>
      <c r="AB42" s="66" t="n">
        <f aca="false">D42*$C$6</f>
        <v>724.408</v>
      </c>
      <c r="AC42" s="68" t="n">
        <f aca="false">AB42+AA42+S42+T42+U42</f>
        <v>14696.2236185536</v>
      </c>
      <c r="AD42" s="0"/>
      <c r="AE42" s="69" t="n">
        <f aca="false">$C$3-L42</f>
        <v>0</v>
      </c>
      <c r="AF42" s="55" t="n">
        <f aca="false">AE42*$C$5</f>
        <v>0</v>
      </c>
      <c r="AG42" s="0"/>
      <c r="AH42" s="70" t="n">
        <f aca="false">AC42-AF42</f>
        <v>14696.2236185536</v>
      </c>
      <c r="AI42" s="71" t="n">
        <v>14758.7496683565</v>
      </c>
      <c r="AJ42" s="72" t="n">
        <f aca="false">AH42-AI42</f>
        <v>-62.5260498029347</v>
      </c>
      <c r="AM42" s="0"/>
    </row>
    <row r="43" customFormat="false" ht="12.75" hidden="false" customHeight="false" outlineLevel="0" collapsed="false">
      <c r="A43" s="57" t="n">
        <f aca="false">A42+1</f>
        <v>37164</v>
      </c>
      <c r="B43" s="58"/>
      <c r="C43" s="59"/>
      <c r="D43" s="59" t="n">
        <v>5543.296</v>
      </c>
      <c r="E43" s="60" t="n">
        <f aca="false">D43*(1+$C$7)</f>
        <v>5619.2391552</v>
      </c>
      <c r="F43" s="61" t="n">
        <f aca="false">IF(E43&gt;$C$3,$C$3,E43)</f>
        <v>5619.2391552</v>
      </c>
      <c r="G43" s="62" t="n">
        <f aca="false">IF(F43&gt;E43,0,((E43-F43)*(1-0.01372)))</f>
        <v>0</v>
      </c>
      <c r="H43" s="1"/>
      <c r="I43" s="73" t="n">
        <f aca="false">I42</f>
        <v>1135</v>
      </c>
      <c r="J43" s="61" t="n">
        <f aca="false">J42</f>
        <v>0</v>
      </c>
      <c r="K43" s="61" t="n">
        <f aca="false">IF(G43&gt;J43,0,G43-J43)</f>
        <v>0</v>
      </c>
      <c r="L43" s="60" t="n">
        <f aca="false">F43+K43*(1+$C$7)</f>
        <v>5619.2391552</v>
      </c>
      <c r="M43" s="61" t="n">
        <f aca="false">IF(G43&gt;70,G43-70+70,70)</f>
        <v>70</v>
      </c>
      <c r="N43" s="61" t="n">
        <f aca="false">N42</f>
        <v>1500</v>
      </c>
      <c r="O43" s="61" t="n">
        <f aca="false">O42</f>
        <v>90</v>
      </c>
      <c r="P43" s="60" t="n">
        <f aca="false">E43-(N43+O43)</f>
        <v>4029.2391552</v>
      </c>
      <c r="Q43" s="60" t="n">
        <f aca="false">L43-N43-I43</f>
        <v>2984.2391552</v>
      </c>
      <c r="R43" s="65" t="n">
        <f aca="false">M43-J43-O43</f>
        <v>-20</v>
      </c>
      <c r="S43" s="66" t="n">
        <f aca="false">Q43*$S$13</f>
        <v>7281.543538688</v>
      </c>
      <c r="T43" s="67" t="n">
        <f aca="false">$T$13*R43</f>
        <v>-54.2</v>
      </c>
      <c r="U43" s="66" t="n">
        <f aca="false">I43*$U$13</f>
        <v>0</v>
      </c>
      <c r="V43" s="66" t="n">
        <f aca="false">5.775*$V$13</f>
        <v>548.625</v>
      </c>
      <c r="W43" s="66" t="n">
        <f aca="false">5.66*$W$13</f>
        <v>424.5</v>
      </c>
      <c r="X43" s="66" t="n">
        <f aca="false">4.7*$X$13</f>
        <v>2467.5</v>
      </c>
      <c r="Y43" s="66" t="n">
        <f aca="false">4.7*$Y$13</f>
        <v>1292.5</v>
      </c>
      <c r="Z43" s="66" t="n">
        <f aca="false">4.7*$Z$13</f>
        <v>282</v>
      </c>
      <c r="AA43" s="66" t="n">
        <f aca="false">SUM(U43:Z43)</f>
        <v>5015.125</v>
      </c>
      <c r="AB43" s="66" t="n">
        <f aca="false">D43*$C$6</f>
        <v>637.47904</v>
      </c>
      <c r="AC43" s="68" t="n">
        <f aca="false">AB43+AA43+S43+T43+U43</f>
        <v>12879.947578688</v>
      </c>
      <c r="AD43" s="0"/>
      <c r="AE43" s="69" t="n">
        <f aca="false">$C$3-L43</f>
        <v>554.193844799999</v>
      </c>
      <c r="AF43" s="55" t="n">
        <f aca="false">AE43*$C$5</f>
        <v>24.3845291712</v>
      </c>
      <c r="AG43" s="0"/>
      <c r="AH43" s="75" t="n">
        <f aca="false">AC43-AF43</f>
        <v>12855.5630495168</v>
      </c>
      <c r="AI43" s="71" t="n">
        <v>12801.7956044327</v>
      </c>
      <c r="AJ43" s="72" t="n">
        <f aca="false">AH43-AI43</f>
        <v>53.7674450840714</v>
      </c>
      <c r="AM43" s="0"/>
    </row>
    <row r="44" customFormat="false" ht="13.5" hidden="false" customHeight="false" outlineLevel="0" collapsed="false">
      <c r="A44" s="76"/>
      <c r="B44" s="38"/>
      <c r="C44" s="77"/>
      <c r="D44" s="77"/>
      <c r="E44" s="78" t="n">
        <f aca="false">D44*(1+$C$7)</f>
        <v>0</v>
      </c>
      <c r="F44" s="79" t="n">
        <f aca="false">IF(E44&gt;$C$3,$C$3,E44)</f>
        <v>0</v>
      </c>
      <c r="G44" s="80" t="n">
        <f aca="false">IF(F44=E44,0,((E44-F44)*(1-0.01372)))</f>
        <v>0</v>
      </c>
      <c r="H44" s="1"/>
      <c r="I44" s="81" t="n">
        <f aca="false">I43</f>
        <v>1135</v>
      </c>
      <c r="J44" s="79"/>
      <c r="K44" s="79" t="n">
        <f aca="false">IF(G44&gt;J44,0,G44-J44)</f>
        <v>0</v>
      </c>
      <c r="L44" s="78" t="n">
        <f aca="false">F44+K44*(1+$C$7)</f>
        <v>0</v>
      </c>
      <c r="M44" s="79"/>
      <c r="N44" s="79"/>
      <c r="O44" s="79"/>
      <c r="P44" s="78" t="n">
        <f aca="false">E44-(N44+O44)</f>
        <v>0</v>
      </c>
      <c r="Q44" s="78" t="n">
        <f aca="false">L44-N44-I44</f>
        <v>-1135</v>
      </c>
      <c r="R44" s="82" t="n">
        <f aca="false">M44-J44-O44</f>
        <v>0</v>
      </c>
      <c r="S44" s="83" t="n">
        <f aca="false">Q44*$S$13</f>
        <v>-2769.4</v>
      </c>
      <c r="T44" s="84" t="n">
        <f aca="false">$T$13*R44</f>
        <v>0</v>
      </c>
      <c r="U44" s="83" t="n">
        <f aca="false">I44*$U$13</f>
        <v>0</v>
      </c>
      <c r="V44" s="66"/>
      <c r="W44" s="66"/>
      <c r="X44" s="66"/>
      <c r="Y44" s="66"/>
      <c r="Z44" s="66" t="n">
        <f aca="false">4.7*$Z$13</f>
        <v>282</v>
      </c>
      <c r="AA44" s="66" t="n">
        <f aca="false">SUM(U44:Z44)</f>
        <v>282</v>
      </c>
      <c r="AB44" s="83" t="n">
        <f aca="false">D44*$C$6</f>
        <v>0</v>
      </c>
      <c r="AC44" s="85"/>
      <c r="AD44" s="0"/>
      <c r="AE44" s="86"/>
      <c r="AF44" s="87" t="n">
        <f aca="false">AE44*$C$5</f>
        <v>0</v>
      </c>
      <c r="AG44" s="0"/>
      <c r="AH44" s="88" t="n">
        <f aca="false">AC44-AF44</f>
        <v>0</v>
      </c>
      <c r="AI44" s="89"/>
      <c r="AJ44" s="72"/>
      <c r="AM44" s="0"/>
    </row>
    <row r="45" customFormat="false" ht="16.5" hidden="false" customHeight="false" outlineLevel="0" collapsed="false">
      <c r="A45" s="90"/>
      <c r="B45" s="91" t="s">
        <v>35</v>
      </c>
      <c r="C45" s="92"/>
      <c r="D45" s="93" t="n">
        <f aca="false">SUM(D14:D44)</f>
        <v>182250.08</v>
      </c>
      <c r="E45" s="93" t="n">
        <f aca="false">SUM(E14:E44)</f>
        <v>184746.906096</v>
      </c>
      <c r="F45" s="93" t="n">
        <f aca="false">SUM(F14:F44)</f>
        <v>179790.3347952</v>
      </c>
      <c r="G45" s="94" t="n">
        <f aca="false">SUM(G14:G44)</f>
        <v>4888.56714255303</v>
      </c>
      <c r="H45" s="95"/>
      <c r="I45" s="92" t="n">
        <f aca="false">SUM(I14:I44)</f>
        <v>35185</v>
      </c>
      <c r="J45" s="96" t="n">
        <f aca="false">SUM(J14:J44)</f>
        <v>0</v>
      </c>
      <c r="K45" s="96" t="n">
        <f aca="false">SUM(K14:K44)</f>
        <v>0</v>
      </c>
      <c r="L45" s="93" t="n">
        <f aca="false">SUM(L14:L44)</f>
        <v>179790.3347952</v>
      </c>
      <c r="M45" s="93" t="n">
        <f aca="false">SUM(M14:M44)</f>
        <v>5981.23682745693</v>
      </c>
      <c r="N45" s="93" t="n">
        <f aca="false">SUM(N14:N44)</f>
        <v>45000</v>
      </c>
      <c r="O45" s="93" t="n">
        <f aca="false">SUM(O14:O44)</f>
        <v>2700</v>
      </c>
      <c r="P45" s="93" t="n">
        <f aca="false">SUM(P14:P44)</f>
        <v>137046.906096</v>
      </c>
      <c r="Q45" s="93" t="n">
        <f aca="false">SUM(Q14:Q44)</f>
        <v>99605.3347952</v>
      </c>
      <c r="R45" s="97" t="n">
        <f aca="false">SUM(R14:R44)</f>
        <v>3281.23682745693</v>
      </c>
      <c r="S45" s="98" t="n">
        <f aca="false">SUM(S14:S44)</f>
        <v>243037.016900288</v>
      </c>
      <c r="T45" s="98" t="n">
        <f aca="false">SUM(T14:T44)</f>
        <v>8892.15180240829</v>
      </c>
      <c r="U45" s="98" t="n">
        <f aca="false">SUM(U14:U44)</f>
        <v>0</v>
      </c>
      <c r="V45" s="98" t="n">
        <f aca="false">SUM(V14:V44)</f>
        <v>16458.75</v>
      </c>
      <c r="W45" s="98" t="n">
        <f aca="false">SUM(W14:W44)</f>
        <v>12735</v>
      </c>
      <c r="X45" s="98" t="n">
        <f aca="false">SUM(X14:X44)</f>
        <v>74025</v>
      </c>
      <c r="Y45" s="98" t="n">
        <f aca="false">SUM(Y14:Y44)</f>
        <v>38775</v>
      </c>
      <c r="Z45" s="98" t="n">
        <f aca="false">SUM(Z14:Z44)</f>
        <v>8742</v>
      </c>
      <c r="AA45" s="99" t="n">
        <f aca="false">SUM(AA14:AA44)</f>
        <v>150735.75</v>
      </c>
      <c r="AB45" s="98" t="n">
        <f aca="false">SUM(AB14:AB44)</f>
        <v>20958.7592</v>
      </c>
      <c r="AC45" s="100" t="n">
        <f aca="false">SUM(AC14:AC44)</f>
        <v>426111.077902696</v>
      </c>
      <c r="AD45" s="95"/>
      <c r="AE45" s="92" t="n">
        <f aca="false">SUM(AE14:AE44)</f>
        <v>5412.6552048</v>
      </c>
      <c r="AF45" s="101" t="n">
        <f aca="false">SUM(AF14:AF44)</f>
        <v>238.1568290112</v>
      </c>
      <c r="AG45" s="95"/>
      <c r="AH45" s="102" t="n">
        <f aca="false">SUM(AH14:AH44)</f>
        <v>425872.921073685</v>
      </c>
      <c r="AJ45" s="72"/>
      <c r="AM45" s="0"/>
    </row>
    <row r="46" customFormat="false" ht="12.75" hidden="false" customHeight="false" outlineLevel="0" collapsed="false">
      <c r="AP46" s="103"/>
      <c r="AQ46" s="72"/>
    </row>
  </sheetData>
  <mergeCells count="1"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2001-10-02T17:26:17Z</dcterms:created>
  <dc:creator>mbronst2</dc:creator>
  <dc:description/>
  <dc:language>en-US</dc:language>
  <cp:lastModifiedBy>mbronst2</cp:lastModifiedBy>
  <cp:lastPrinted>2001-10-31T16:50:25Z</cp:lastPrinted>
  <dcterms:modified xsi:type="dcterms:W3CDTF">2001-11-06T16:44:24Z</dcterms:modified>
  <cp:revision>0</cp:revision>
  <dc:subject/>
  <dc:title/>
</cp:coreProperties>
</file>