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<sst xmlns="http://schemas.openxmlformats.org/spreadsheetml/2006/main" count="39" uniqueCount="36">
  <si>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Inputs:</t>
  </si>
  <si>
    <t xml:space="preserve">Invoice Month</t>
  </si>
  <si>
    <t xml:space="preserve">Redwood Capacity (Malin)</t>
  </si>
  <si>
    <t xml:space="preserve">*All cells in blue are inputs</t>
  </si>
  <si>
    <t xml:space="preserve">Contract Quantity (CQ)</t>
  </si>
  <si>
    <t xml:space="preserve">Commodity Charge</t>
  </si>
  <si>
    <t xml:space="preserve">Gas Service Fee</t>
  </si>
  <si>
    <t xml:space="preserve">Fuel Charge</t>
  </si>
  <si>
    <t xml:space="preserve">Date</t>
  </si>
  <si>
    <t xml:space="preserve">Total Flow (MCF)</t>
  </si>
  <si>
    <t xml:space="preserve">Total Flow at City Gate (MMBtu)</t>
  </si>
  <si>
    <t xml:space="preserve">Total at Malin (CG+Fuel)</t>
  </si>
  <si>
    <t xml:space="preserve">Gas Flow to Malin</t>
  </si>
  <si>
    <t xml:space="preserve">Gas Flow to City Gate</t>
  </si>
  <si>
    <t xml:space="preserve">Fixed Price Gas From Enron (Malin)</t>
  </si>
  <si>
    <t xml:space="preserve">Fixed Price Gas From Enron (City Gate)</t>
  </si>
  <si>
    <t xml:space="preserve">Displaced Malin Gas </t>
  </si>
  <si>
    <t xml:space="preserve">Actual Gas Flow to Malin</t>
  </si>
  <si>
    <t xml:space="preserve">Actual Gas Flow to City Gate</t>
  </si>
  <si>
    <t xml:space="preserve">3rd Party Contracted Baseload (Malin)</t>
  </si>
  <si>
    <t xml:space="preserve">3rd Party Contracted Baseload (City Gate)</t>
  </si>
  <si>
    <t xml:space="preserve">Total Flow less Baseload (Malin)</t>
  </si>
  <si>
    <t xml:space="preserve">Total Flow less Baseload and Fixed Price Gas (Malin)</t>
  </si>
  <si>
    <t xml:space="preserve">Total Flow to Less Fixed Price Gas (City Gate)</t>
  </si>
  <si>
    <t xml:space="preserve">Bidweek Gas at NGI Malin</t>
  </si>
  <si>
    <t xml:space="preserve">Bidweek Gas at NGI Citygate</t>
  </si>
  <si>
    <t xml:space="preserve">Fixed Price Gas at Malin</t>
  </si>
  <si>
    <t xml:space="preserve">Fixed Price Gas at Citygate ($5.775)</t>
  </si>
  <si>
    <t xml:space="preserve">Fixed Price Gas at Citygate ($5.66)</t>
  </si>
  <si>
    <t xml:space="preserve">Fixed Price Gas at Citygate ($4.70)</t>
  </si>
  <si>
    <t xml:space="preserve">Total Fixed Price Gas at Citygate</t>
  </si>
  <si>
    <t xml:space="preserve">Total Cost of Gas</t>
  </si>
  <si>
    <t xml:space="preserve">Unused Redwood MMBtu</t>
  </si>
  <si>
    <t xml:space="preserve">Redwood Credit</t>
  </si>
  <si>
    <t xml:space="preserve">Total Charge to Palo Alto</t>
  </si>
  <si>
    <t xml:space="preserve">TOTAL: 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</si>
</sst>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0.00%"/>
    <numFmt numFmtId="167" formatCode="[$-409]#,##0.00_);[RED]\(#,##0.00\)"/>
    <numFmt numFmtId="168" formatCode="_(* #,##0.00_);_(* \(#,##0.00\);_(* \-??_);_(@_)"/>
    <numFmt numFmtId="169" formatCode="_(* #,##0_);_(* \(#,##0\);_(* \-??_);_(@_)"/>
    <numFmt numFmtId="170" formatCode="_(\$* #,##0.00_);_(\$* \(#,##0.00\);_(\$* \-??_);_(@_)"/>
    <numFmt numFmtId="171" formatCode="[$-409]mmm\-yy"/>
    <numFmt numFmtId="172" formatCode="#,##0"/>
    <numFmt numFmtId="173" formatCode="_(\$* #,##0.000_);_(\$* \(#,##0.000\);_(\$* \-??_);_(@_)"/>
    <numFmt numFmtId="174" formatCode="[$-409]d\-mmm\-yy"/>
    <numFmt numFmtId="175" formatCode="_(* #,##0.000_);_(* \(#,##0.000\);_(* \-??_);_(@_)"/>
    <numFmt numFmtId="176" formatCode="#,##0.00"/>
    <numFmt numFmtId="177" formatCode="_(\$* #,##0_);_(\$* \(#,##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1"/>
      <name val="Times New Roman"/>
      <family val="1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993366"/>
        <bgColor rgb="FF993366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0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1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0" fillId="5" borderId="1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1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imes New Roman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99"/>
    <col collapsed="false" customWidth="true" hidden="false" outlineLevel="0" max="3" min="3" style="0" width="11.99"/>
    <col collapsed="false" customWidth="true" hidden="false" outlineLevel="0" max="4" min="4" style="0" width="10.41"/>
    <col collapsed="false" customWidth="true" hidden="false" outlineLevel="0" max="5" min="5" style="0" width="10.99"/>
    <col collapsed="false" customWidth="true" hidden="false" outlineLevel="0" max="7" min="7" style="0" width="17.28"/>
    <col collapsed="false" customWidth="true" hidden="false" outlineLevel="0" max="10" min="10" style="0" width="10.85"/>
    <col collapsed="false" customWidth="true" hidden="false" outlineLevel="0" max="11" min="11" style="0" width="12.56"/>
    <col collapsed="false" customWidth="true" hidden="false" outlineLevel="0" max="12" min="12" style="0" width="10.99"/>
    <col collapsed="false" customWidth="true" hidden="false" outlineLevel="0" max="13" min="13" style="1" width="9.28"/>
    <col collapsed="false" customWidth="true" hidden="false" outlineLevel="0" max="15" min="14" style="1" width="12.85"/>
    <col collapsed="false" customWidth="true" hidden="false" outlineLevel="0" max="16" min="16" style="0" width="12.56"/>
    <col collapsed="false" customWidth="true" hidden="false" outlineLevel="0" max="17" min="17" style="0" width="12.99"/>
    <col collapsed="false" customWidth="true" hidden="false" outlineLevel="0" max="18" min="18" style="0" width="11.7"/>
    <col collapsed="false" customWidth="true" hidden="false" outlineLevel="0" max="19" min="19" style="0" width="12.14"/>
    <col collapsed="false" customWidth="true" hidden="false" outlineLevel="0" max="20" min="20" style="0" width="12.28"/>
    <col collapsed="false" customWidth="true" hidden="false" outlineLevel="0" max="21" min="21" style="1" width="11.99"/>
    <col collapsed="false" customWidth="true" hidden="false" outlineLevel="0" max="22" min="22" style="1" width="13.14"/>
    <col collapsed="false" customWidth="true" hidden="false" outlineLevel="0" max="23" min="23" style="0" width="11.99"/>
    <col collapsed="false" customWidth="true" hidden="false" outlineLevel="0" max="24" min="24" style="0" width="14.7"/>
    <col collapsed="false" customWidth="true" hidden="false" outlineLevel="0" max="25" min="25" style="2" width="12.85"/>
    <col collapsed="false" customWidth="true" hidden="false" outlineLevel="0" max="26" min="26" style="1" width="14.99"/>
    <col collapsed="false" customWidth="true" hidden="false" outlineLevel="0" max="27" min="27" style="1" width="14.28"/>
    <col collapsed="false" customWidth="true" hidden="false" outlineLevel="0" max="28" min="28" style="3" width="12.14"/>
    <col collapsed="false" customWidth="true" hidden="false" outlineLevel="0" max="29" min="29" style="3" width="15.56"/>
    <col collapsed="false" customWidth="true" hidden="false" outlineLevel="0" max="30" min="30" style="3" width="14.85"/>
    <col collapsed="false" customWidth="true" hidden="false" outlineLevel="0" max="32" min="31" style="3" width="11.99"/>
    <col collapsed="false" customWidth="true" hidden="false" outlineLevel="0" max="33" min="33" style="3" width="12.99"/>
    <col collapsed="false" customWidth="true" hidden="false" outlineLevel="0" max="34" min="34" style="3" width="14.56"/>
    <col collapsed="false" customWidth="true" hidden="false" outlineLevel="0" max="35" min="35" style="0" width="12.56"/>
    <col collapsed="false" customWidth="true" hidden="false" outlineLevel="0" max="36" min="36" style="0" width="14.99"/>
    <col collapsed="false" customWidth="true" hidden="false" outlineLevel="0" max="38" min="38" style="0" width="11.13"/>
    <col collapsed="false" customWidth="true" hidden="false" outlineLevel="0" max="39" min="39" style="3" width="10.56"/>
    <col collapsed="false" customWidth="true" hidden="false" outlineLevel="0" max="41" min="41" style="0" width="14.56"/>
    <col collapsed="false" customWidth="true" hidden="false" outlineLevel="0" max="43" min="43" style="0" width="12.85"/>
  </cols>
  <sheetData>
    <row r="1" customFormat="false" ht="12.75" hidden="false" customHeight="false" outlineLevel="0" collapsed="false">
      <c r="A1" s="4" t="s">
        <v>0</v>
      </c>
      <c r="B1" s="5"/>
      <c r="C1" s="6"/>
    </row>
    <row r="2" customFormat="false" ht="13.5" hidden="false" customHeight="false" outlineLevel="0" collapsed="false">
      <c r="A2" s="7" t="s">
        <v>1</v>
      </c>
      <c r="B2" s="8"/>
      <c r="C2" s="9" t="n">
        <v>37104</v>
      </c>
    </row>
    <row r="3" customFormat="false" ht="13.5" hidden="false" customHeight="false" outlineLevel="0" collapsed="false">
      <c r="A3" s="7" t="s">
        <v>2</v>
      </c>
      <c r="B3" s="8"/>
      <c r="C3" s="10" t="n">
        <f aca="false">C4*(1+C7)</f>
        <v>6173.433</v>
      </c>
      <c r="F3" s="11" t="s">
        <v>3</v>
      </c>
      <c r="G3" s="11"/>
    </row>
    <row r="4" customFormat="false" ht="12.75" hidden="false" customHeight="false" outlineLevel="0" collapsed="false">
      <c r="A4" s="7" t="s">
        <v>4</v>
      </c>
      <c r="B4" s="8"/>
      <c r="C4" s="12" t="n">
        <v>6090</v>
      </c>
    </row>
    <row r="5" customFormat="false" ht="12.75" hidden="false" customHeight="false" outlineLevel="0" collapsed="false">
      <c r="A5" s="7" t="s">
        <v>5</v>
      </c>
      <c r="B5" s="8"/>
      <c r="C5" s="13" t="n">
        <v>0.044</v>
      </c>
    </row>
    <row r="6" customFormat="false" ht="12.75" hidden="false" customHeight="false" outlineLevel="0" collapsed="false">
      <c r="A6" s="7" t="s">
        <v>6</v>
      </c>
      <c r="B6" s="8"/>
      <c r="C6" s="13" t="n">
        <v>0.115</v>
      </c>
    </row>
    <row r="7" customFormat="false" ht="13.5" hidden="false" customHeight="false" outlineLevel="0" collapsed="false">
      <c r="A7" s="14" t="s">
        <v>7</v>
      </c>
      <c r="B7" s="15"/>
      <c r="C7" s="16" t="n">
        <v>0.0137</v>
      </c>
    </row>
    <row r="8" customFormat="false" ht="12.75" hidden="false" customHeight="false" outlineLevel="0" collapsed="false">
      <c r="A8" s="17"/>
      <c r="C8" s="18"/>
    </row>
    <row r="9" customFormat="false" ht="12.75" hidden="false" customHeight="false" outlineLevel="0" collapsed="false">
      <c r="A9" s="17"/>
      <c r="C9" s="18"/>
    </row>
    <row r="11" customFormat="false" ht="13.5" hidden="false" customHeight="false" outlineLevel="0" collapsed="false"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Z11" s="21"/>
      <c r="AA11" s="21"/>
    </row>
    <row r="12" customFormat="false" ht="77.25" hidden="false" customHeight="false" outlineLevel="0" collapsed="false">
      <c r="A12" s="22" t="s">
        <v>8</v>
      </c>
      <c r="B12" s="23"/>
      <c r="C12" s="24" t="s">
        <v>9</v>
      </c>
      <c r="D12" s="25" t="s">
        <v>10</v>
      </c>
      <c r="E12" s="25" t="s">
        <v>11</v>
      </c>
      <c r="F12" s="26" t="s">
        <v>12</v>
      </c>
      <c r="G12" s="27" t="s">
        <v>13</v>
      </c>
      <c r="H12" s="28"/>
      <c r="I12" s="29" t="s">
        <v>14</v>
      </c>
      <c r="J12" s="26" t="s">
        <v>15</v>
      </c>
      <c r="K12" s="26" t="s">
        <v>16</v>
      </c>
      <c r="L12" s="26" t="s">
        <v>17</v>
      </c>
      <c r="M12" s="26" t="s">
        <v>18</v>
      </c>
      <c r="N12" s="26" t="s">
        <v>19</v>
      </c>
      <c r="O12" s="26" t="s">
        <v>20</v>
      </c>
      <c r="P12" s="25" t="s">
        <v>21</v>
      </c>
      <c r="Q12" s="26" t="s">
        <v>22</v>
      </c>
      <c r="R12" s="26" t="s">
        <v>23</v>
      </c>
      <c r="S12" s="26" t="s">
        <v>24</v>
      </c>
      <c r="T12" s="26" t="s">
        <v>25</v>
      </c>
      <c r="U12" s="30" t="s">
        <v>26</v>
      </c>
      <c r="V12" s="30" t="s">
        <v>27</v>
      </c>
      <c r="W12" s="30" t="s">
        <v>28</v>
      </c>
      <c r="X12" s="30" t="s">
        <v>29</v>
      </c>
      <c r="Y12" s="30" t="s">
        <v>29</v>
      </c>
      <c r="Z12" s="31" t="s">
        <v>29</v>
      </c>
      <c r="AA12" s="30" t="s">
        <v>30</v>
      </c>
      <c r="AB12" s="32" t="s">
        <v>6</v>
      </c>
      <c r="AC12" s="27" t="s">
        <v>31</v>
      </c>
      <c r="AD12" s="33"/>
      <c r="AE12" s="24" t="s">
        <v>32</v>
      </c>
      <c r="AF12" s="34" t="s">
        <v>33</v>
      </c>
      <c r="AG12" s="33"/>
      <c r="AH12" s="35" t="s">
        <v>34</v>
      </c>
      <c r="AI12" s="36"/>
      <c r="AJ12" s="36"/>
      <c r="AK12" s="36"/>
      <c r="AL12" s="36"/>
      <c r="AM12" s="36"/>
      <c r="AN12" s="36"/>
      <c r="AO12" s="36"/>
      <c r="AP12" s="36"/>
      <c r="AQ12" s="36"/>
    </row>
    <row r="13" customFormat="false" ht="13.5" hidden="false" customHeight="false" outlineLevel="0" collapsed="false">
      <c r="A13" s="37"/>
      <c r="B13" s="38"/>
      <c r="C13" s="39"/>
      <c r="D13" s="40"/>
      <c r="E13" s="40"/>
      <c r="F13" s="41"/>
      <c r="G13" s="42"/>
      <c r="H13" s="43"/>
      <c r="I13" s="44"/>
      <c r="J13" s="41"/>
      <c r="K13" s="41"/>
      <c r="L13" s="41"/>
      <c r="M13" s="41"/>
      <c r="N13" s="41"/>
      <c r="O13" s="41"/>
      <c r="P13" s="40"/>
      <c r="Q13" s="41"/>
      <c r="R13" s="45"/>
      <c r="S13" s="46" t="n">
        <v>3.14</v>
      </c>
      <c r="T13" s="47" t="n">
        <v>3.63</v>
      </c>
      <c r="U13" s="47" t="n">
        <v>0</v>
      </c>
      <c r="V13" s="48" t="n">
        <v>105</v>
      </c>
      <c r="W13" s="48" t="n">
        <v>70</v>
      </c>
      <c r="X13" s="48" t="n">
        <v>475</v>
      </c>
      <c r="Y13" s="48" t="n">
        <v>260</v>
      </c>
      <c r="Z13" s="48" t="n">
        <v>0</v>
      </c>
      <c r="AA13" s="49"/>
      <c r="AB13" s="50"/>
      <c r="AC13" s="51"/>
      <c r="AD13" s="0"/>
      <c r="AE13" s="52"/>
      <c r="AF13" s="53"/>
      <c r="AG13" s="0"/>
      <c r="AH13" s="54"/>
      <c r="AM13" s="0"/>
    </row>
    <row r="14" customFormat="false" ht="12.75" hidden="false" customHeight="false" outlineLevel="0" collapsed="false">
      <c r="A14" s="55" t="n">
        <f aca="false">C2</f>
        <v>37104</v>
      </c>
      <c r="B14" s="38"/>
      <c r="C14" s="56" t="n">
        <f aca="false">ROUND(5711.728,2)</f>
        <v>5711.73</v>
      </c>
      <c r="D14" s="57" t="n">
        <f aca="false">C14*1.016</f>
        <v>5803.11768</v>
      </c>
      <c r="E14" s="58" t="n">
        <v>5791.06559870222</v>
      </c>
      <c r="F14" s="56" t="n">
        <f aca="false">IF(E14&gt;$C$3,$C$3,E14)</f>
        <v>5791.06559870222</v>
      </c>
      <c r="G14" s="59" t="n">
        <f aca="false">IF(F14=E14,0,((E14-F14)*(1-0.01372)))</f>
        <v>0</v>
      </c>
      <c r="H14" s="1"/>
      <c r="I14" s="60" t="n">
        <v>0</v>
      </c>
      <c r="J14" s="61" t="n">
        <v>910</v>
      </c>
      <c r="K14" s="56" t="n">
        <f aca="false">IF(G14&gt;J14,0,G14-J14)</f>
        <v>-910</v>
      </c>
      <c r="L14" s="62" t="n">
        <f aca="false">F14+K14</f>
        <v>4881.06559870222</v>
      </c>
      <c r="M14" s="56" t="n">
        <f aca="false">IF(G14&gt;J14,G14-J14+J14,J14)</f>
        <v>910</v>
      </c>
      <c r="N14" s="61" t="n">
        <v>1480</v>
      </c>
      <c r="O14" s="61" t="n">
        <v>0</v>
      </c>
      <c r="P14" s="62" t="n">
        <f aca="false">E14-(N14+O14)</f>
        <v>4311.06559870222</v>
      </c>
      <c r="Q14" s="62" t="n">
        <f aca="false">L14-N14-I14</f>
        <v>3401.06559870222</v>
      </c>
      <c r="R14" s="63" t="n">
        <f aca="false">IF((M14-J14-O14)&lt;0,0,M14-J14-O14)</f>
        <v>0</v>
      </c>
      <c r="S14" s="64" t="n">
        <f aca="false">Q14*$S$13</f>
        <v>10679.345979925</v>
      </c>
      <c r="T14" s="65" t="n">
        <f aca="false">$T$13*R14</f>
        <v>0</v>
      </c>
      <c r="U14" s="64" t="n">
        <f aca="false">I14*$U$13</f>
        <v>0</v>
      </c>
      <c r="V14" s="64" t="n">
        <f aca="false">5.775*$V$13</f>
        <v>606.375</v>
      </c>
      <c r="W14" s="64" t="n">
        <f aca="false">5.66*$W$13</f>
        <v>396.2</v>
      </c>
      <c r="X14" s="64" t="n">
        <f aca="false">4.7*$X$13</f>
        <v>2232.5</v>
      </c>
      <c r="Y14" s="64" t="n">
        <f aca="false">4.7*$Y$13</f>
        <v>1222</v>
      </c>
      <c r="Z14" s="64" t="n">
        <f aca="false">4.7*$Z$13</f>
        <v>0</v>
      </c>
      <c r="AA14" s="64" t="n">
        <f aca="false">SUM(V14:Z14)</f>
        <v>4457.075</v>
      </c>
      <c r="AB14" s="64" t="n">
        <f aca="false">C14*$C$6</f>
        <v>656.84895</v>
      </c>
      <c r="AC14" s="66" t="n">
        <f aca="false">AB14+AA14+S14+T14+U14</f>
        <v>15793.269929925</v>
      </c>
      <c r="AD14" s="0"/>
      <c r="AE14" s="67" t="n">
        <f aca="false">$C$3-L14</f>
        <v>1292.36740129778</v>
      </c>
      <c r="AF14" s="53" t="n">
        <f aca="false">AE14*$C$5</f>
        <v>56.8641656571023</v>
      </c>
      <c r="AG14" s="0"/>
      <c r="AH14" s="68" t="n">
        <f aca="false">AC14-AF14</f>
        <v>15736.4057642679</v>
      </c>
      <c r="AI14" s="69" t="n">
        <v>15753.5795650776</v>
      </c>
      <c r="AJ14" s="70" t="n">
        <f aca="false">AH14-AI14</f>
        <v>-17.1738008096927</v>
      </c>
      <c r="AM14" s="0"/>
    </row>
    <row r="15" customFormat="false" ht="12.75" hidden="false" customHeight="false" outlineLevel="0" collapsed="false">
      <c r="A15" s="55" t="n">
        <f aca="false">A14+1</f>
        <v>37105</v>
      </c>
      <c r="B15" s="38"/>
      <c r="C15" s="56" t="n">
        <v>5740.064</v>
      </c>
      <c r="D15" s="57" t="n">
        <f aca="false">C15*1.016</f>
        <v>5831.905024</v>
      </c>
      <c r="E15" s="58" t="n">
        <v>5819.79519415999</v>
      </c>
      <c r="F15" s="56" t="n">
        <f aca="false">IF(E15&gt;$C$3,$C$3,E15)</f>
        <v>5819.79519415999</v>
      </c>
      <c r="G15" s="59" t="n">
        <f aca="false">IF(F15&gt;E15,0,((E15-F15)*(1-0.01372)))</f>
        <v>0</v>
      </c>
      <c r="H15" s="1"/>
      <c r="I15" s="71" t="n">
        <f aca="false">I14</f>
        <v>0</v>
      </c>
      <c r="J15" s="72" t="n">
        <v>910</v>
      </c>
      <c r="K15" s="56" t="n">
        <f aca="false">IF(G15&gt;J15,0,G15-J15)</f>
        <v>-910</v>
      </c>
      <c r="L15" s="62" t="n">
        <f aca="false">F15+K15</f>
        <v>4909.79519415999</v>
      </c>
      <c r="M15" s="56" t="n">
        <f aca="false">IF(G15&gt;J15,G15-J15+J15,J15)</f>
        <v>910</v>
      </c>
      <c r="N15" s="61" t="n">
        <v>1494</v>
      </c>
      <c r="O15" s="61" t="n">
        <v>0</v>
      </c>
      <c r="P15" s="62" t="n">
        <f aca="false">E15-(N15+O15)</f>
        <v>4325.79519415999</v>
      </c>
      <c r="Q15" s="62" t="n">
        <f aca="false">L15-N15-I15</f>
        <v>3415.79519415999</v>
      </c>
      <c r="R15" s="63" t="n">
        <f aca="false">IF((M15-J15-O15)&lt;0,0,M15-J15-O15)</f>
        <v>0</v>
      </c>
      <c r="S15" s="64" t="n">
        <f aca="false">Q15*$S$13</f>
        <v>10725.5969096624</v>
      </c>
      <c r="T15" s="65" t="n">
        <f aca="false">$T$13*R15</f>
        <v>0</v>
      </c>
      <c r="U15" s="64" t="n">
        <f aca="false">I15*$U$13</f>
        <v>0</v>
      </c>
      <c r="V15" s="64" t="n">
        <f aca="false">5.775*$V$13</f>
        <v>606.375</v>
      </c>
      <c r="W15" s="64" t="n">
        <f aca="false">5.66*$W$13</f>
        <v>396.2</v>
      </c>
      <c r="X15" s="64" t="n">
        <f aca="false">4.7*$X$13</f>
        <v>2232.5</v>
      </c>
      <c r="Y15" s="64" t="n">
        <f aca="false">4.7*$Y$13</f>
        <v>1222</v>
      </c>
      <c r="Z15" s="64" t="n">
        <f aca="false">4.7*$Z$13</f>
        <v>0</v>
      </c>
      <c r="AA15" s="64" t="n">
        <f aca="false">SUM(V15:Z15)</f>
        <v>4457.075</v>
      </c>
      <c r="AB15" s="64" t="n">
        <f aca="false">D15*$C$6</f>
        <v>670.66907776</v>
      </c>
      <c r="AC15" s="66" t="n">
        <f aca="false">AB15+AA15+S15+T15+U15</f>
        <v>15853.3409874224</v>
      </c>
      <c r="AD15" s="0"/>
      <c r="AE15" s="67" t="n">
        <f aca="false">$C$3-L15</f>
        <v>1263.63780584001</v>
      </c>
      <c r="AF15" s="53" t="n">
        <f aca="false">AE15*$C$5</f>
        <v>55.6000634569603</v>
      </c>
      <c r="AG15" s="0"/>
      <c r="AH15" s="68" t="n">
        <f aca="false">AC15-AF15</f>
        <v>15797.7409239654</v>
      </c>
      <c r="AI15" s="69" t="n">
        <v>15803.089134815</v>
      </c>
      <c r="AJ15" s="70" t="n">
        <f aca="false">AH15-AI15</f>
        <v>-5.34821084955365</v>
      </c>
      <c r="AM15" s="0"/>
    </row>
    <row r="16" customFormat="false" ht="12.75" hidden="false" customHeight="false" outlineLevel="0" collapsed="false">
      <c r="A16" s="55" t="n">
        <f aca="false">A15+1</f>
        <v>37106</v>
      </c>
      <c r="B16" s="38"/>
      <c r="C16" s="56" t="n">
        <v>5758.28</v>
      </c>
      <c r="D16" s="57" t="n">
        <f aca="false">C16*1.016</f>
        <v>5850.41248</v>
      </c>
      <c r="E16" s="58" t="n">
        <v>5838.26421981142</v>
      </c>
      <c r="F16" s="56" t="n">
        <f aca="false">IF(E16&gt;$C$3,$C$3,E16)</f>
        <v>5838.26421981142</v>
      </c>
      <c r="G16" s="59" t="n">
        <f aca="false">IF(F16&gt;E16,0,((E16-F16)*(1-0.01372)))</f>
        <v>0</v>
      </c>
      <c r="H16" s="1"/>
      <c r="I16" s="71" t="n">
        <f aca="false">I15</f>
        <v>0</v>
      </c>
      <c r="J16" s="72" t="n">
        <v>910</v>
      </c>
      <c r="K16" s="56" t="n">
        <f aca="false">IF(G16&gt;J16,0,G16-J16)</f>
        <v>-910</v>
      </c>
      <c r="L16" s="62" t="n">
        <f aca="false">F16+K16</f>
        <v>4928.26421981142</v>
      </c>
      <c r="M16" s="56" t="n">
        <f aca="false">IF(G16&gt;J16,G16-J16+J16,J16)</f>
        <v>910</v>
      </c>
      <c r="N16" s="61" t="n">
        <v>1500</v>
      </c>
      <c r="O16" s="61" t="n">
        <v>90</v>
      </c>
      <c r="P16" s="62" t="n">
        <f aca="false">E16-(N16+O16)</f>
        <v>4248.26421981142</v>
      </c>
      <c r="Q16" s="62" t="n">
        <f aca="false">L16-N16-I16</f>
        <v>3428.26421981142</v>
      </c>
      <c r="R16" s="63" t="n">
        <f aca="false">IF((M16-J16-O16)&lt;0,0,M16-J16-O16)</f>
        <v>0</v>
      </c>
      <c r="S16" s="64" t="n">
        <f aca="false">Q16*$S$13</f>
        <v>10764.7496502078</v>
      </c>
      <c r="T16" s="65" t="n">
        <f aca="false">$T$13*R16</f>
        <v>0</v>
      </c>
      <c r="U16" s="64" t="n">
        <f aca="false">I16*$U$13</f>
        <v>0</v>
      </c>
      <c r="V16" s="64" t="n">
        <f aca="false">5.775*$V$13</f>
        <v>606.375</v>
      </c>
      <c r="W16" s="64" t="n">
        <f aca="false">5.66*$W$13</f>
        <v>396.2</v>
      </c>
      <c r="X16" s="64" t="n">
        <f aca="false">4.7*$X$13</f>
        <v>2232.5</v>
      </c>
      <c r="Y16" s="64" t="n">
        <f aca="false">4.7*$Y$13</f>
        <v>1222</v>
      </c>
      <c r="Z16" s="64" t="n">
        <f aca="false">4.7*$Z$13</f>
        <v>0</v>
      </c>
      <c r="AA16" s="64" t="n">
        <f aca="false">SUM(V16:Z16)</f>
        <v>4457.075</v>
      </c>
      <c r="AB16" s="64" t="n">
        <f aca="false">D16*$C$6</f>
        <v>672.7974352</v>
      </c>
      <c r="AC16" s="66" t="n">
        <f aca="false">AB16+AA16+S16+T16+U16</f>
        <v>15894.6220854079</v>
      </c>
      <c r="AD16" s="0"/>
      <c r="AE16" s="67" t="n">
        <f aca="false">$C$3-L16</f>
        <v>1245.16878018858</v>
      </c>
      <c r="AF16" s="53" t="n">
        <f aca="false">AE16*$C$5</f>
        <v>54.7874263282977</v>
      </c>
      <c r="AG16" s="0"/>
      <c r="AH16" s="68" t="n">
        <f aca="false">AC16-AF16</f>
        <v>15839.8346590796</v>
      </c>
      <c r="AI16" s="69" t="n">
        <v>15557.8113174085</v>
      </c>
      <c r="AJ16" s="70" t="n">
        <f aca="false">AH16-AI16</f>
        <v>282.023341671056</v>
      </c>
      <c r="AM16" s="0"/>
    </row>
    <row r="17" customFormat="false" ht="12.75" hidden="false" customHeight="false" outlineLevel="0" collapsed="false">
      <c r="A17" s="55" t="n">
        <f aca="false">A16+1</f>
        <v>37107</v>
      </c>
      <c r="B17" s="38"/>
      <c r="C17" s="56" t="n">
        <v>5226.98</v>
      </c>
      <c r="D17" s="57" t="n">
        <f aca="false">C17*1.016</f>
        <v>5310.61168</v>
      </c>
      <c r="E17" s="58" t="n">
        <v>5299.5843049782</v>
      </c>
      <c r="F17" s="56" t="n">
        <f aca="false">IF(E17&gt;$C$3,$C$3,E17)</f>
        <v>5299.5843049782</v>
      </c>
      <c r="G17" s="59" t="n">
        <f aca="false">IF(F17&gt;E17,0,((E17-F17)*(1-0.01372)))</f>
        <v>0</v>
      </c>
      <c r="H17" s="1"/>
      <c r="I17" s="71" t="n">
        <f aca="false">I16</f>
        <v>0</v>
      </c>
      <c r="J17" s="72" t="n">
        <v>910</v>
      </c>
      <c r="K17" s="56" t="n">
        <f aca="false">IF(G17&gt;J17,0,G17-J17)</f>
        <v>-910</v>
      </c>
      <c r="L17" s="62" t="n">
        <f aca="false">F17+K17</f>
        <v>4389.5843049782</v>
      </c>
      <c r="M17" s="56" t="n">
        <f aca="false">IF(G17&gt;J17,G17-J17+J17,J17)</f>
        <v>910</v>
      </c>
      <c r="N17" s="61" t="n">
        <v>1500</v>
      </c>
      <c r="O17" s="56" t="n">
        <f aca="false">O16</f>
        <v>90</v>
      </c>
      <c r="P17" s="62" t="n">
        <f aca="false">E17-(N17+O17)</f>
        <v>3709.5843049782</v>
      </c>
      <c r="Q17" s="62" t="n">
        <f aca="false">L17-N17-I17</f>
        <v>2889.5843049782</v>
      </c>
      <c r="R17" s="63" t="n">
        <f aca="false">IF((M17-J17-O17)&lt;0,0,M17-J17-O17)</f>
        <v>0</v>
      </c>
      <c r="S17" s="64" t="n">
        <f aca="false">Q17*$S$13</f>
        <v>9073.29471763156</v>
      </c>
      <c r="T17" s="65" t="n">
        <f aca="false">$T$13*R17</f>
        <v>0</v>
      </c>
      <c r="U17" s="64" t="n">
        <f aca="false">I17*$U$13</f>
        <v>0</v>
      </c>
      <c r="V17" s="64" t="n">
        <f aca="false">5.775*$V$13</f>
        <v>606.375</v>
      </c>
      <c r="W17" s="64" t="n">
        <f aca="false">5.66*$W$13</f>
        <v>396.2</v>
      </c>
      <c r="X17" s="64" t="n">
        <f aca="false">4.7*$X$13</f>
        <v>2232.5</v>
      </c>
      <c r="Y17" s="64" t="n">
        <f aca="false">4.7*$Y$13</f>
        <v>1222</v>
      </c>
      <c r="Z17" s="64" t="n">
        <f aca="false">4.7*$Z$13</f>
        <v>0</v>
      </c>
      <c r="AA17" s="64" t="n">
        <f aca="false">SUM(V17:Z17)</f>
        <v>4457.075</v>
      </c>
      <c r="AB17" s="64" t="n">
        <f aca="false">D17*$C$6</f>
        <v>610.7203432</v>
      </c>
      <c r="AC17" s="66" t="n">
        <f aca="false">AB17+AA17+S17+T17+U17</f>
        <v>14141.0900608316</v>
      </c>
      <c r="AD17" s="0"/>
      <c r="AE17" s="67" t="n">
        <f aca="false">$C$3-L17</f>
        <v>1783.8486950218</v>
      </c>
      <c r="AF17" s="53" t="n">
        <f aca="false">AE17*$C$5</f>
        <v>78.4893425809591</v>
      </c>
      <c r="AG17" s="0"/>
      <c r="AH17" s="68" t="n">
        <f aca="false">AC17-AF17</f>
        <v>14062.6007182506</v>
      </c>
      <c r="AI17" s="69" t="n">
        <v>13805.2568848322</v>
      </c>
      <c r="AJ17" s="70" t="n">
        <f aca="false">AH17-AI17</f>
        <v>257.343833418396</v>
      </c>
      <c r="AM17" s="0"/>
    </row>
    <row r="18" customFormat="false" ht="12.75" hidden="false" customHeight="false" outlineLevel="0" collapsed="false">
      <c r="A18" s="55" t="n">
        <f aca="false">A17+1</f>
        <v>37108</v>
      </c>
      <c r="B18" s="38"/>
      <c r="C18" s="56" t="n">
        <v>4900.104</v>
      </c>
      <c r="D18" s="57" t="n">
        <f aca="false">C18*1.016</f>
        <v>4978.505664</v>
      </c>
      <c r="E18" s="58" t="n">
        <v>4968.1679002332</v>
      </c>
      <c r="F18" s="56" t="n">
        <f aca="false">IF(E18&gt;$C$3,$C$3,E18)</f>
        <v>4968.1679002332</v>
      </c>
      <c r="G18" s="59" t="n">
        <f aca="false">IF(F18&gt;E18,0,((E18-F18)*(1-0.01372)))</f>
        <v>0</v>
      </c>
      <c r="H18" s="1"/>
      <c r="I18" s="71" t="n">
        <f aca="false">I17</f>
        <v>0</v>
      </c>
      <c r="J18" s="72" t="n">
        <v>910</v>
      </c>
      <c r="K18" s="56" t="n">
        <f aca="false">IF(G18&gt;J18,0,G18-J18)</f>
        <v>-910</v>
      </c>
      <c r="L18" s="62" t="n">
        <f aca="false">F18+K18</f>
        <v>4058.1679002332</v>
      </c>
      <c r="M18" s="56" t="n">
        <f aca="false">IF(G18&gt;J18,G18-J18+J18,J18)</f>
        <v>910</v>
      </c>
      <c r="N18" s="56" t="n">
        <f aca="false">N17</f>
        <v>1500</v>
      </c>
      <c r="O18" s="56" t="n">
        <f aca="false">O17</f>
        <v>90</v>
      </c>
      <c r="P18" s="62" t="n">
        <f aca="false">E18-(N18+O18)</f>
        <v>3378.1679002332</v>
      </c>
      <c r="Q18" s="62" t="n">
        <f aca="false">L18-N18-I18</f>
        <v>2558.1679002332</v>
      </c>
      <c r="R18" s="63" t="n">
        <f aca="false">IF((M18-J18-O18)&lt;0,0,M18-J18-O18)</f>
        <v>0</v>
      </c>
      <c r="S18" s="64" t="n">
        <f aca="false">Q18*$S$13</f>
        <v>8032.64720673224</v>
      </c>
      <c r="T18" s="65" t="n">
        <f aca="false">$T$13*R18</f>
        <v>0</v>
      </c>
      <c r="U18" s="64" t="n">
        <f aca="false">I18*$U$13</f>
        <v>0</v>
      </c>
      <c r="V18" s="64" t="n">
        <f aca="false">5.775*$V$13</f>
        <v>606.375</v>
      </c>
      <c r="W18" s="64" t="n">
        <f aca="false">5.66*$W$13</f>
        <v>396.2</v>
      </c>
      <c r="X18" s="64" t="n">
        <f aca="false">4.7*$X$13</f>
        <v>2232.5</v>
      </c>
      <c r="Y18" s="64" t="n">
        <f aca="false">4.7*$Y$13</f>
        <v>1222</v>
      </c>
      <c r="Z18" s="64" t="n">
        <f aca="false">4.7*$Z$13</f>
        <v>0</v>
      </c>
      <c r="AA18" s="64" t="n">
        <f aca="false">SUM(V18:Z18)</f>
        <v>4457.075</v>
      </c>
      <c r="AB18" s="64" t="n">
        <f aca="false">D18*$C$6</f>
        <v>572.52815136</v>
      </c>
      <c r="AC18" s="66" t="n">
        <f aca="false">AB18+AA18+S18+T18+U18</f>
        <v>13062.2503580922</v>
      </c>
      <c r="AD18" s="0"/>
      <c r="AE18" s="67" t="n">
        <f aca="false">$C$3-L18</f>
        <v>2115.2650997668</v>
      </c>
      <c r="AF18" s="53" t="n">
        <f aca="false">AE18*$C$5</f>
        <v>93.0716643897394</v>
      </c>
      <c r="AG18" s="0"/>
      <c r="AH18" s="68" t="n">
        <f aca="false">AC18-AF18</f>
        <v>12969.1786937025</v>
      </c>
      <c r="AI18" s="69" t="n">
        <v>12727.0186339329</v>
      </c>
      <c r="AJ18" s="70" t="n">
        <f aca="false">AH18-AI18</f>
        <v>242.160059769614</v>
      </c>
      <c r="AM18" s="0"/>
    </row>
    <row r="19" customFormat="false" ht="12.75" hidden="false" customHeight="false" outlineLevel="0" collapsed="false">
      <c r="A19" s="55" t="n">
        <f aca="false">A18+1</f>
        <v>37109</v>
      </c>
      <c r="B19" s="38"/>
      <c r="C19" s="56" t="n">
        <v>5355.504</v>
      </c>
      <c r="D19" s="57" t="n">
        <f aca="false">C19*1.016</f>
        <v>5441.192064</v>
      </c>
      <c r="E19" s="58" t="n">
        <v>5429.89354151881</v>
      </c>
      <c r="F19" s="56" t="n">
        <f aca="false">IF(E19&gt;$C$3,$C$3,E19)</f>
        <v>5429.89354151881</v>
      </c>
      <c r="G19" s="59" t="n">
        <f aca="false">IF(F19&gt;E19,0,((E19-F19)*(1-0.01372)))</f>
        <v>0</v>
      </c>
      <c r="H19" s="1"/>
      <c r="I19" s="71" t="n">
        <f aca="false">I18</f>
        <v>0</v>
      </c>
      <c r="J19" s="72" t="n">
        <v>910</v>
      </c>
      <c r="K19" s="56" t="n">
        <f aca="false">IF(G19&gt;J19,0,G19-J19)</f>
        <v>-910</v>
      </c>
      <c r="L19" s="62" t="n">
        <f aca="false">F19+K19</f>
        <v>4519.89354151881</v>
      </c>
      <c r="M19" s="56" t="n">
        <f aca="false">IF(G19&gt;J19,G19-J19+J19,J19)</f>
        <v>910</v>
      </c>
      <c r="N19" s="56" t="n">
        <f aca="false">N18</f>
        <v>1500</v>
      </c>
      <c r="O19" s="56" t="n">
        <f aca="false">O18</f>
        <v>90</v>
      </c>
      <c r="P19" s="62" t="n">
        <f aca="false">E19-(N19+O19)</f>
        <v>3839.89354151881</v>
      </c>
      <c r="Q19" s="62" t="n">
        <f aca="false">L19-N19-I19</f>
        <v>3019.89354151881</v>
      </c>
      <c r="R19" s="63" t="n">
        <f aca="false">IF((M19-J19-O19)&lt;0,0,M19-J19-O19)</f>
        <v>0</v>
      </c>
      <c r="S19" s="64" t="n">
        <f aca="false">Q19*$S$13</f>
        <v>9482.46572036906</v>
      </c>
      <c r="T19" s="65" t="n">
        <f aca="false">$T$13*R19</f>
        <v>0</v>
      </c>
      <c r="U19" s="64" t="n">
        <f aca="false">I19*$U$13</f>
        <v>0</v>
      </c>
      <c r="V19" s="64" t="n">
        <f aca="false">5.775*$V$13</f>
        <v>606.375</v>
      </c>
      <c r="W19" s="64" t="n">
        <f aca="false">5.66*$W$13</f>
        <v>396.2</v>
      </c>
      <c r="X19" s="64" t="n">
        <f aca="false">4.7*$X$13</f>
        <v>2232.5</v>
      </c>
      <c r="Y19" s="64" t="n">
        <f aca="false">4.7*$Y$13</f>
        <v>1222</v>
      </c>
      <c r="Z19" s="64" t="n">
        <f aca="false">4.7*$Z$13</f>
        <v>0</v>
      </c>
      <c r="AA19" s="64" t="n">
        <f aca="false">SUM(V19:Z19)</f>
        <v>4457.075</v>
      </c>
      <c r="AB19" s="64" t="n">
        <f aca="false">D19*$C$6</f>
        <v>625.73708736</v>
      </c>
      <c r="AC19" s="66" t="n">
        <f aca="false">AB19+AA19+S19+T19+U19</f>
        <v>14565.2778077291</v>
      </c>
      <c r="AD19" s="0"/>
      <c r="AE19" s="67" t="n">
        <f aca="false">$C$3-L19</f>
        <v>1653.53945848119</v>
      </c>
      <c r="AF19" s="53" t="n">
        <f aca="false">AE19*$C$5</f>
        <v>72.7557361731725</v>
      </c>
      <c r="AG19" s="0"/>
      <c r="AH19" s="68" t="n">
        <f aca="false">AC19-AF19</f>
        <v>14492.5220715559</v>
      </c>
      <c r="AI19" s="69" t="n">
        <v>14229.2081475697</v>
      </c>
      <c r="AJ19" s="70" t="n">
        <f aca="false">AH19-AI19</f>
        <v>263.313923986178</v>
      </c>
      <c r="AM19" s="0"/>
    </row>
    <row r="20" customFormat="false" ht="12.75" hidden="false" customHeight="false" outlineLevel="0" collapsed="false">
      <c r="A20" s="55" t="n">
        <f aca="false">A19+1</f>
        <v>37110</v>
      </c>
      <c r="B20" s="38"/>
      <c r="C20" s="56" t="n">
        <v>5180.428</v>
      </c>
      <c r="D20" s="57" t="n">
        <f aca="false">C20*1.016</f>
        <v>5263.314848</v>
      </c>
      <c r="E20" s="58" t="n">
        <v>5252.38568386901</v>
      </c>
      <c r="F20" s="56" t="n">
        <f aca="false">IF(E20&gt;$C$3,$C$3,E20)</f>
        <v>5252.38568386901</v>
      </c>
      <c r="G20" s="59" t="n">
        <f aca="false">IF(F20&gt;E20,0,((E20-F20)*(1-0.01372)))</f>
        <v>0</v>
      </c>
      <c r="H20" s="1"/>
      <c r="I20" s="71" t="n">
        <f aca="false">I19</f>
        <v>0</v>
      </c>
      <c r="J20" s="72" t="n">
        <v>910</v>
      </c>
      <c r="K20" s="56" t="n">
        <f aca="false">IF(G20&gt;J20,0,G20-J20)</f>
        <v>-910</v>
      </c>
      <c r="L20" s="62" t="n">
        <f aca="false">F20+K20</f>
        <v>4342.38568386901</v>
      </c>
      <c r="M20" s="56" t="n">
        <f aca="false">IF(G20&gt;J20,G20-J20+J20,J20)</f>
        <v>910</v>
      </c>
      <c r="N20" s="56" t="n">
        <f aca="false">N19</f>
        <v>1500</v>
      </c>
      <c r="O20" s="56" t="n">
        <f aca="false">O19</f>
        <v>90</v>
      </c>
      <c r="P20" s="62" t="n">
        <f aca="false">E20-(N20+O20)</f>
        <v>3662.38568386901</v>
      </c>
      <c r="Q20" s="62" t="n">
        <f aca="false">L20-N20-I20</f>
        <v>2842.38568386901</v>
      </c>
      <c r="R20" s="63" t="n">
        <f aca="false">IF((M20-J20-O20)&lt;0,0,M20-J20-O20)</f>
        <v>0</v>
      </c>
      <c r="S20" s="64" t="n">
        <f aca="false">Q20*$S$13</f>
        <v>8925.09104734868</v>
      </c>
      <c r="T20" s="65" t="n">
        <f aca="false">$T$13*R20</f>
        <v>0</v>
      </c>
      <c r="U20" s="64" t="n">
        <f aca="false">I20*$U$13</f>
        <v>0</v>
      </c>
      <c r="V20" s="64" t="n">
        <f aca="false">5.775*$V$13</f>
        <v>606.375</v>
      </c>
      <c r="W20" s="64" t="n">
        <f aca="false">5.66*$W$13</f>
        <v>396.2</v>
      </c>
      <c r="X20" s="64" t="n">
        <f aca="false">4.7*$X$13</f>
        <v>2232.5</v>
      </c>
      <c r="Y20" s="64" t="n">
        <f aca="false">4.7*$Y$13</f>
        <v>1222</v>
      </c>
      <c r="Z20" s="64" t="n">
        <f aca="false">4.7*$Z$13</f>
        <v>0</v>
      </c>
      <c r="AA20" s="64" t="n">
        <f aca="false">SUM(V20:Z20)</f>
        <v>4457.075</v>
      </c>
      <c r="AB20" s="64" t="n">
        <f aca="false">D20*$C$6</f>
        <v>605.28120752</v>
      </c>
      <c r="AC20" s="66" t="n">
        <f aca="false">AB20+AA20+S20+T20+U20</f>
        <v>13987.4472548687</v>
      </c>
      <c r="AD20" s="0"/>
      <c r="AE20" s="67" t="n">
        <f aca="false">$C$3-L20</f>
        <v>1831.04731613099</v>
      </c>
      <c r="AF20" s="53" t="n">
        <f aca="false">AE20*$C$5</f>
        <v>80.5660819097638</v>
      </c>
      <c r="AG20" s="0"/>
      <c r="AH20" s="68" t="n">
        <f aca="false">AC20-AF20</f>
        <v>13906.8811729589</v>
      </c>
      <c r="AI20" s="69" t="n">
        <v>13651.6997345493</v>
      </c>
      <c r="AJ20" s="70" t="n">
        <f aca="false">AH20-AI20</f>
        <v>255.181438409587</v>
      </c>
      <c r="AM20" s="0"/>
    </row>
    <row r="21" customFormat="false" ht="12.75" hidden="false" customHeight="false" outlineLevel="0" collapsed="false">
      <c r="A21" s="55" t="n">
        <f aca="false">A20+1</f>
        <v>37111</v>
      </c>
      <c r="B21" s="38"/>
      <c r="C21" s="56" t="n">
        <v>5225.968</v>
      </c>
      <c r="D21" s="57" t="n">
        <f aca="false">C21*1.016</f>
        <v>5309.583488</v>
      </c>
      <c r="E21" s="58" t="n">
        <v>5298.55824799757</v>
      </c>
      <c r="F21" s="56" t="n">
        <f aca="false">IF(E21&gt;$C$3,$C$3,E21)</f>
        <v>5298.55824799757</v>
      </c>
      <c r="G21" s="59" t="n">
        <f aca="false">IF(F21&gt;E21,0,((E21-F21)*(1-0.01372)))</f>
        <v>0</v>
      </c>
      <c r="H21" s="1"/>
      <c r="I21" s="71" t="n">
        <f aca="false">I20</f>
        <v>0</v>
      </c>
      <c r="J21" s="72" t="n">
        <v>910</v>
      </c>
      <c r="K21" s="56" t="n">
        <f aca="false">IF(G21&gt;J21,0,G21-J21)</f>
        <v>-910</v>
      </c>
      <c r="L21" s="62" t="n">
        <f aca="false">F21+K21</f>
        <v>4388.55824799757</v>
      </c>
      <c r="M21" s="56" t="n">
        <f aca="false">IF(G21&gt;J21,G21-J21+J21,J21)</f>
        <v>910</v>
      </c>
      <c r="N21" s="56" t="n">
        <f aca="false">N20</f>
        <v>1500</v>
      </c>
      <c r="O21" s="56" t="n">
        <f aca="false">O20</f>
        <v>90</v>
      </c>
      <c r="P21" s="62" t="n">
        <f aca="false">E21-(N21+O21)</f>
        <v>3708.55824799757</v>
      </c>
      <c r="Q21" s="62" t="n">
        <f aca="false">L21-N21-I21</f>
        <v>2888.55824799757</v>
      </c>
      <c r="R21" s="63" t="n">
        <f aca="false">IF((M21-J21-O21)&lt;0,0,M21-J21-O21)</f>
        <v>0</v>
      </c>
      <c r="S21" s="64" t="n">
        <f aca="false">Q21*$S$13</f>
        <v>9070.07289871236</v>
      </c>
      <c r="T21" s="65" t="n">
        <f aca="false">$T$13*R21</f>
        <v>0</v>
      </c>
      <c r="U21" s="64" t="n">
        <f aca="false">I21*$U$13</f>
        <v>0</v>
      </c>
      <c r="V21" s="64" t="n">
        <f aca="false">5.775*$V$13</f>
        <v>606.375</v>
      </c>
      <c r="W21" s="64" t="n">
        <f aca="false">5.66*$W$13</f>
        <v>396.2</v>
      </c>
      <c r="X21" s="64" t="n">
        <f aca="false">4.7*$X$13</f>
        <v>2232.5</v>
      </c>
      <c r="Y21" s="64" t="n">
        <f aca="false">4.7*$Y$13</f>
        <v>1222</v>
      </c>
      <c r="Z21" s="64" t="n">
        <f aca="false">4.7*$Z$13</f>
        <v>0</v>
      </c>
      <c r="AA21" s="64" t="n">
        <f aca="false">SUM(V21:Z21)</f>
        <v>4457.075</v>
      </c>
      <c r="AB21" s="64" t="n">
        <f aca="false">D21*$C$6</f>
        <v>610.60210112</v>
      </c>
      <c r="AC21" s="66" t="n">
        <f aca="false">AB21+AA21+S21+T21+U21</f>
        <v>14137.7499998324</v>
      </c>
      <c r="AD21" s="0"/>
      <c r="AE21" s="67" t="n">
        <f aca="false">$C$3-L21</f>
        <v>1784.87475200243</v>
      </c>
      <c r="AF21" s="53" t="n">
        <f aca="false">AE21*$C$5</f>
        <v>78.5344890881071</v>
      </c>
      <c r="AG21" s="0"/>
      <c r="AH21" s="68" t="n">
        <f aca="false">AC21-AF21</f>
        <v>14059.2155107443</v>
      </c>
      <c r="AI21" s="69" t="n">
        <v>13801.918685913</v>
      </c>
      <c r="AJ21" s="70" t="n">
        <f aca="false">AH21-AI21</f>
        <v>257.296824831239</v>
      </c>
      <c r="AM21" s="0"/>
    </row>
    <row r="22" customFormat="false" ht="12.75" hidden="false" customHeight="false" outlineLevel="0" collapsed="false">
      <c r="A22" s="55" t="n">
        <f aca="false">A21+1</f>
        <v>37112</v>
      </c>
      <c r="B22" s="38"/>
      <c r="C22" s="56" t="n">
        <v>5339.312</v>
      </c>
      <c r="D22" s="57" t="n">
        <f aca="false">C22*1.016</f>
        <v>5424.740992</v>
      </c>
      <c r="E22" s="58" t="n">
        <v>5413.47662982865</v>
      </c>
      <c r="F22" s="56" t="n">
        <f aca="false">IF(E22&gt;$C$3,$C$3,E22)</f>
        <v>5413.47662982865</v>
      </c>
      <c r="G22" s="59" t="n">
        <f aca="false">IF(F22&gt;E22,0,((E22-F22)*(1-0.01372)))</f>
        <v>0</v>
      </c>
      <c r="H22" s="1"/>
      <c r="I22" s="71" t="n">
        <f aca="false">I21</f>
        <v>0</v>
      </c>
      <c r="J22" s="72" t="n">
        <v>910</v>
      </c>
      <c r="K22" s="56" t="n">
        <f aca="false">IF(G22&gt;J22,0,G22-J22)</f>
        <v>-910</v>
      </c>
      <c r="L22" s="62" t="n">
        <f aca="false">F22+K22</f>
        <v>4503.47662982865</v>
      </c>
      <c r="M22" s="56" t="n">
        <f aca="false">IF(G22&gt;J22,G22-J22+J22,J22)</f>
        <v>910</v>
      </c>
      <c r="N22" s="56" t="n">
        <f aca="false">N21</f>
        <v>1500</v>
      </c>
      <c r="O22" s="56" t="n">
        <f aca="false">O21</f>
        <v>90</v>
      </c>
      <c r="P22" s="62" t="n">
        <f aca="false">E22-(N22+O22)</f>
        <v>3823.47662982865</v>
      </c>
      <c r="Q22" s="62" t="n">
        <f aca="false">L22-N22-I22</f>
        <v>3003.47662982865</v>
      </c>
      <c r="R22" s="63" t="n">
        <f aca="false">IF((M22-J22-O22)&lt;0,0,M22-J22-O22)</f>
        <v>0</v>
      </c>
      <c r="S22" s="64" t="n">
        <f aca="false">Q22*$S$13</f>
        <v>9430.91661766197</v>
      </c>
      <c r="T22" s="65" t="n">
        <f aca="false">$T$13*R22</f>
        <v>0</v>
      </c>
      <c r="U22" s="64" t="n">
        <f aca="false">I22*$U$13</f>
        <v>0</v>
      </c>
      <c r="V22" s="64" t="n">
        <f aca="false">5.775*$V$13</f>
        <v>606.375</v>
      </c>
      <c r="W22" s="64" t="n">
        <f aca="false">5.66*$W$13</f>
        <v>396.2</v>
      </c>
      <c r="X22" s="64" t="n">
        <f aca="false">4.7*$X$13</f>
        <v>2232.5</v>
      </c>
      <c r="Y22" s="64" t="n">
        <f aca="false">4.7*$Y$13</f>
        <v>1222</v>
      </c>
      <c r="Z22" s="64" t="n">
        <f aca="false">4.7*$Z$13</f>
        <v>0</v>
      </c>
      <c r="AA22" s="64" t="n">
        <f aca="false">SUM(V22:Z22)</f>
        <v>4457.075</v>
      </c>
      <c r="AB22" s="64" t="n">
        <f aca="false">D22*$C$6</f>
        <v>623.84521408</v>
      </c>
      <c r="AC22" s="66" t="n">
        <f aca="false">AB22+AA22+S22+T22+U22</f>
        <v>14511.836831742</v>
      </c>
      <c r="AD22" s="0"/>
      <c r="AE22" s="67" t="n">
        <f aca="false">$C$3-L22</f>
        <v>1669.95637017135</v>
      </c>
      <c r="AF22" s="53" t="n">
        <f aca="false">AE22*$C$5</f>
        <v>73.4780802875393</v>
      </c>
      <c r="AG22" s="0"/>
      <c r="AH22" s="68" t="n">
        <f aca="false">AC22-AF22</f>
        <v>14438.3587514544</v>
      </c>
      <c r="AI22" s="69" t="n">
        <v>14175.7969648626</v>
      </c>
      <c r="AJ22" s="70" t="n">
        <f aca="false">AH22-AI22</f>
        <v>262.56178659181</v>
      </c>
      <c r="AM22" s="0"/>
    </row>
    <row r="23" customFormat="false" ht="12.75" hidden="false" customHeight="false" outlineLevel="0" collapsed="false">
      <c r="A23" s="55" t="n">
        <f aca="false">A22+1</f>
        <v>37113</v>
      </c>
      <c r="B23" s="38"/>
      <c r="C23" s="56" t="n">
        <v>5585.228</v>
      </c>
      <c r="D23" s="57" t="n">
        <f aca="false">C23*1.016</f>
        <v>5674.591648</v>
      </c>
      <c r="E23" s="58" t="n">
        <v>5662.80847612288</v>
      </c>
      <c r="F23" s="56" t="n">
        <f aca="false">IF(E23&gt;$C$3,$C$3,E23)</f>
        <v>5662.80847612288</v>
      </c>
      <c r="G23" s="59" t="n">
        <f aca="false">IF(F23&gt;E23,0,((E23-F23)*(1-0.01372)))</f>
        <v>0</v>
      </c>
      <c r="H23" s="1"/>
      <c r="I23" s="71" t="n">
        <f aca="false">I22</f>
        <v>0</v>
      </c>
      <c r="J23" s="72" t="n">
        <v>910</v>
      </c>
      <c r="K23" s="56" t="n">
        <f aca="false">IF(G23&gt;J23,0,G23-J23)</f>
        <v>-910</v>
      </c>
      <c r="L23" s="62" t="n">
        <f aca="false">F23+K23</f>
        <v>4752.80847612288</v>
      </c>
      <c r="M23" s="56" t="n">
        <f aca="false">IF(G23&gt;J23,G23-J23+J23,J23)</f>
        <v>910</v>
      </c>
      <c r="N23" s="56" t="n">
        <f aca="false">N22</f>
        <v>1500</v>
      </c>
      <c r="O23" s="56" t="n">
        <f aca="false">O22</f>
        <v>90</v>
      </c>
      <c r="P23" s="62" t="n">
        <f aca="false">E23-(N23+O23)</f>
        <v>4072.80847612288</v>
      </c>
      <c r="Q23" s="62" t="n">
        <f aca="false">L23-N23-I23</f>
        <v>3252.80847612288</v>
      </c>
      <c r="R23" s="63" t="n">
        <f aca="false">IF((M23-J23-O23)&lt;0,0,M23-J23-O23)</f>
        <v>0</v>
      </c>
      <c r="S23" s="64" t="n">
        <f aca="false">Q23*$S$13</f>
        <v>10213.8186150259</v>
      </c>
      <c r="T23" s="65" t="n">
        <f aca="false">$T$13*R23</f>
        <v>0</v>
      </c>
      <c r="U23" s="64" t="n">
        <f aca="false">I23*$U$13</f>
        <v>0</v>
      </c>
      <c r="V23" s="64" t="n">
        <f aca="false">5.775*$V$13</f>
        <v>606.375</v>
      </c>
      <c r="W23" s="64" t="n">
        <f aca="false">5.66*$W$13</f>
        <v>396.2</v>
      </c>
      <c r="X23" s="64" t="n">
        <f aca="false">4.7*$X$13</f>
        <v>2232.5</v>
      </c>
      <c r="Y23" s="64" t="n">
        <f aca="false">4.7*$Y$13</f>
        <v>1222</v>
      </c>
      <c r="Z23" s="64" t="n">
        <f aca="false">4.7*$Z$13</f>
        <v>0</v>
      </c>
      <c r="AA23" s="64" t="n">
        <f aca="false">SUM(V23:Z23)</f>
        <v>4457.075</v>
      </c>
      <c r="AB23" s="64" t="n">
        <f aca="false">D23*$C$6</f>
        <v>652.57803952</v>
      </c>
      <c r="AC23" s="66" t="n">
        <f aca="false">AB23+AA23+S23+T23+U23</f>
        <v>15323.4716545459</v>
      </c>
      <c r="AD23" s="0"/>
      <c r="AE23" s="67" t="n">
        <f aca="false">$C$3-L23</f>
        <v>1420.62452387712</v>
      </c>
      <c r="AF23" s="53" t="n">
        <f aca="false">AE23*$C$5</f>
        <v>62.5074790505931</v>
      </c>
      <c r="AG23" s="0"/>
      <c r="AH23" s="68" t="n">
        <f aca="false">AC23-AF23</f>
        <v>15260.9641754953</v>
      </c>
      <c r="AI23" s="69" t="n">
        <v>14986.9793022265</v>
      </c>
      <c r="AJ23" s="70" t="n">
        <f aca="false">AH23-AI23</f>
        <v>273.984873268757</v>
      </c>
      <c r="AM23" s="0"/>
    </row>
    <row r="24" customFormat="false" ht="12.75" hidden="false" customHeight="false" outlineLevel="0" collapsed="false">
      <c r="A24" s="73" t="n">
        <f aca="false">A23+1</f>
        <v>37114</v>
      </c>
      <c r="B24" s="38"/>
      <c r="C24" s="56" t="n">
        <v>5521.472</v>
      </c>
      <c r="D24" s="57" t="n">
        <f aca="false">C24*1.016</f>
        <v>5609.815552</v>
      </c>
      <c r="E24" s="58" t="n">
        <v>5598.1668863429</v>
      </c>
      <c r="F24" s="56" t="n">
        <f aca="false">IF(E24&gt;$C$3,$C$3,E24)</f>
        <v>5598.1668863429</v>
      </c>
      <c r="G24" s="59" t="n">
        <f aca="false">IF(F24&gt;E24,0,((E24-F24)*(1-0.01372)))</f>
        <v>0</v>
      </c>
      <c r="H24" s="1"/>
      <c r="I24" s="71" t="n">
        <f aca="false">I23</f>
        <v>0</v>
      </c>
      <c r="J24" s="72" t="n">
        <v>910</v>
      </c>
      <c r="K24" s="56" t="n">
        <f aca="false">IF(G24&gt;J24,0,G24-J24)</f>
        <v>-910</v>
      </c>
      <c r="L24" s="62" t="n">
        <f aca="false">F24+K24</f>
        <v>4688.1668863429</v>
      </c>
      <c r="M24" s="56" t="n">
        <f aca="false">IF(G24&gt;J24,G24-J24+J24,J24)</f>
        <v>910</v>
      </c>
      <c r="N24" s="56" t="n">
        <f aca="false">N23</f>
        <v>1500</v>
      </c>
      <c r="O24" s="56" t="n">
        <f aca="false">O23</f>
        <v>90</v>
      </c>
      <c r="P24" s="62" t="n">
        <f aca="false">E24-(N24+O24)</f>
        <v>4008.1668863429</v>
      </c>
      <c r="Q24" s="62" t="n">
        <f aca="false">L24-N24-I24</f>
        <v>3188.1668863429</v>
      </c>
      <c r="R24" s="63" t="n">
        <f aca="false">IF((M24-J24-O24)&lt;0,0,M24-J24-O24)</f>
        <v>0</v>
      </c>
      <c r="S24" s="64" t="n">
        <f aca="false">Q24*$S$13</f>
        <v>10010.8440231167</v>
      </c>
      <c r="T24" s="65" t="n">
        <f aca="false">$T$13*R24</f>
        <v>0</v>
      </c>
      <c r="U24" s="64" t="n">
        <f aca="false">I24*$U$13</f>
        <v>0</v>
      </c>
      <c r="V24" s="64" t="n">
        <f aca="false">5.775*$V$13</f>
        <v>606.375</v>
      </c>
      <c r="W24" s="64" t="n">
        <f aca="false">5.66*$W$13</f>
        <v>396.2</v>
      </c>
      <c r="X24" s="64" t="n">
        <f aca="false">4.7*$X$13</f>
        <v>2232.5</v>
      </c>
      <c r="Y24" s="64" t="n">
        <f aca="false">4.7*$Y$13</f>
        <v>1222</v>
      </c>
      <c r="Z24" s="64" t="n">
        <f aca="false">4.7*$Z$13</f>
        <v>0</v>
      </c>
      <c r="AA24" s="64" t="n">
        <f aca="false">SUM(V24:Z24)</f>
        <v>4457.075</v>
      </c>
      <c r="AB24" s="64" t="n">
        <f aca="false">D24*$C$6</f>
        <v>645.12878848</v>
      </c>
      <c r="AC24" s="66" t="n">
        <f aca="false">AB24+AA24+S24+T24+U24</f>
        <v>15113.0478115967</v>
      </c>
      <c r="AD24" s="0"/>
      <c r="AE24" s="67" t="n">
        <f aca="false">$C$3-L24</f>
        <v>1485.2661136571</v>
      </c>
      <c r="AF24" s="53" t="n">
        <f aca="false">AE24*$C$5</f>
        <v>65.3517090009125</v>
      </c>
      <c r="AG24" s="0"/>
      <c r="AH24" s="68" t="n">
        <f aca="false">AC24-AF24</f>
        <v>15047.6961025958</v>
      </c>
      <c r="AI24" s="69" t="n">
        <v>14776.6727703173</v>
      </c>
      <c r="AJ24" s="70" t="n">
        <f aca="false">AH24-AI24</f>
        <v>271.023332278439</v>
      </c>
      <c r="AM24" s="0"/>
    </row>
    <row r="25" customFormat="false" ht="12.75" hidden="false" customHeight="false" outlineLevel="0" collapsed="false">
      <c r="A25" s="73" t="n">
        <f aca="false">A24+1</f>
        <v>37115</v>
      </c>
      <c r="B25" s="38"/>
      <c r="C25" s="56" t="n">
        <v>5467.836</v>
      </c>
      <c r="D25" s="57" t="n">
        <f aca="false">C25*1.016</f>
        <v>5555.321376</v>
      </c>
      <c r="E25" s="58" t="n">
        <v>5543.78586636926</v>
      </c>
      <c r="F25" s="56" t="n">
        <f aca="false">IF(E25&gt;$C$3,$C$3,E25)</f>
        <v>5543.78586636926</v>
      </c>
      <c r="G25" s="59" t="n">
        <f aca="false">IF(F25&gt;E25,0,((E25-F25)*(1-0.01372)))</f>
        <v>0</v>
      </c>
      <c r="H25" s="1"/>
      <c r="I25" s="71" t="n">
        <f aca="false">I24</f>
        <v>0</v>
      </c>
      <c r="J25" s="72" t="n">
        <v>910</v>
      </c>
      <c r="K25" s="56" t="n">
        <f aca="false">IF(G25&gt;J25,0,G25-J25)</f>
        <v>-910</v>
      </c>
      <c r="L25" s="62" t="n">
        <f aca="false">F25+K25</f>
        <v>4633.78586636926</v>
      </c>
      <c r="M25" s="56" t="n">
        <f aca="false">IF(G25&gt;J25,G25-J25+J25,J25)</f>
        <v>910</v>
      </c>
      <c r="N25" s="56" t="n">
        <f aca="false">N24</f>
        <v>1500</v>
      </c>
      <c r="O25" s="56" t="n">
        <f aca="false">O24</f>
        <v>90</v>
      </c>
      <c r="P25" s="62" t="n">
        <f aca="false">E25-(N25+O25)</f>
        <v>3953.78586636926</v>
      </c>
      <c r="Q25" s="62" t="n">
        <f aca="false">L25-N25-I25</f>
        <v>3133.78586636926</v>
      </c>
      <c r="R25" s="63" t="n">
        <f aca="false">IF((M25-J25-O25)&lt;0,0,M25-J25-O25)</f>
        <v>0</v>
      </c>
      <c r="S25" s="64" t="n">
        <f aca="false">Q25*$S$13</f>
        <v>9840.08762039948</v>
      </c>
      <c r="T25" s="65" t="n">
        <f aca="false">$T$13*R25</f>
        <v>0</v>
      </c>
      <c r="U25" s="64" t="n">
        <f aca="false">I25*$U$13</f>
        <v>0</v>
      </c>
      <c r="V25" s="64" t="n">
        <f aca="false">5.775*$V$13</f>
        <v>606.375</v>
      </c>
      <c r="W25" s="64" t="n">
        <f aca="false">5.66*$W$13</f>
        <v>396.2</v>
      </c>
      <c r="X25" s="64" t="n">
        <f aca="false">4.7*$X$13</f>
        <v>2232.5</v>
      </c>
      <c r="Y25" s="64" t="n">
        <f aca="false">4.7*$Y$13</f>
        <v>1222</v>
      </c>
      <c r="Z25" s="64" t="n">
        <f aca="false">4.7*$Z$13</f>
        <v>0</v>
      </c>
      <c r="AA25" s="64" t="n">
        <f aca="false">SUM(V25:Z25)</f>
        <v>4457.075</v>
      </c>
      <c r="AB25" s="64" t="n">
        <f aca="false">D25*$C$6</f>
        <v>638.86195824</v>
      </c>
      <c r="AC25" s="66" t="n">
        <f aca="false">AB25+AA25+S25+T25+U25</f>
        <v>14936.0245786395</v>
      </c>
      <c r="AD25" s="0"/>
      <c r="AE25" s="67" t="n">
        <f aca="false">$C$3-L25</f>
        <v>1539.64713363074</v>
      </c>
      <c r="AF25" s="53" t="n">
        <f aca="false">AE25*$C$5</f>
        <v>67.7444738797526</v>
      </c>
      <c r="AG25" s="0"/>
      <c r="AH25" s="68" t="n">
        <f aca="false">AC25-AF25</f>
        <v>14868.2801047597</v>
      </c>
      <c r="AI25" s="69" t="n">
        <v>14599.7482276001</v>
      </c>
      <c r="AJ25" s="70" t="n">
        <f aca="false">AH25-AI25</f>
        <v>268.531877159598</v>
      </c>
      <c r="AM25" s="0"/>
    </row>
    <row r="26" customFormat="false" ht="12.75" hidden="false" customHeight="false" outlineLevel="0" collapsed="false">
      <c r="A26" s="55" t="n">
        <f aca="false">A25+1</f>
        <v>37116</v>
      </c>
      <c r="B26" s="38"/>
      <c r="C26" s="56" t="n">
        <v>5958.656</v>
      </c>
      <c r="D26" s="57" t="n">
        <f aca="false">C26*1.016</f>
        <v>6053.994496</v>
      </c>
      <c r="E26" s="58" t="n">
        <v>6041.42350197709</v>
      </c>
      <c r="F26" s="56" t="n">
        <f aca="false">IF(E26&gt;$C$3,$C$3,E26)</f>
        <v>6041.42350197709</v>
      </c>
      <c r="G26" s="59" t="n">
        <f aca="false">IF(F26&gt;E26,0,((E26-F26)*(1-0.01372)))</f>
        <v>0</v>
      </c>
      <c r="H26" s="1"/>
      <c r="I26" s="71" t="n">
        <f aca="false">I25</f>
        <v>0</v>
      </c>
      <c r="J26" s="72" t="n">
        <v>910</v>
      </c>
      <c r="K26" s="56" t="n">
        <f aca="false">IF(G26&gt;J26,0,G26-J26)</f>
        <v>-910</v>
      </c>
      <c r="L26" s="62" t="n">
        <f aca="false">F26+K26</f>
        <v>5131.42350197709</v>
      </c>
      <c r="M26" s="56" t="n">
        <f aca="false">IF(G26&gt;J26,G26-J26+J26,J26)</f>
        <v>910</v>
      </c>
      <c r="N26" s="56" t="n">
        <f aca="false">N25</f>
        <v>1500</v>
      </c>
      <c r="O26" s="56" t="n">
        <f aca="false">O25</f>
        <v>90</v>
      </c>
      <c r="P26" s="62" t="n">
        <f aca="false">E26-(N26+O26)</f>
        <v>4451.42350197709</v>
      </c>
      <c r="Q26" s="62" t="n">
        <f aca="false">L26-N26-I26</f>
        <v>3631.42350197709</v>
      </c>
      <c r="R26" s="63" t="n">
        <f aca="false">IF((M26-J26-O26)&lt;0,0,M26-J26-O26)</f>
        <v>0</v>
      </c>
      <c r="S26" s="64" t="n">
        <f aca="false">Q26*$S$13</f>
        <v>11402.6697962081</v>
      </c>
      <c r="T26" s="65" t="n">
        <f aca="false">$T$13*R26</f>
        <v>0</v>
      </c>
      <c r="U26" s="64" t="n">
        <f aca="false">I26*$U$13</f>
        <v>0</v>
      </c>
      <c r="V26" s="64" t="n">
        <f aca="false">5.775*$V$13</f>
        <v>606.375</v>
      </c>
      <c r="W26" s="64" t="n">
        <f aca="false">5.66*$W$13</f>
        <v>396.2</v>
      </c>
      <c r="X26" s="64" t="n">
        <f aca="false">4.7*$X$13</f>
        <v>2232.5</v>
      </c>
      <c r="Y26" s="64" t="n">
        <f aca="false">4.7*$Y$13</f>
        <v>1222</v>
      </c>
      <c r="Z26" s="64" t="n">
        <f aca="false">4.7*$Z$13</f>
        <v>0</v>
      </c>
      <c r="AA26" s="64" t="n">
        <f aca="false">SUM(V26:Z26)</f>
        <v>4457.075</v>
      </c>
      <c r="AB26" s="64" t="n">
        <f aca="false">D26*$C$6</f>
        <v>696.20936704</v>
      </c>
      <c r="AC26" s="66" t="n">
        <f aca="false">AB26+AA26+S26+T26+U26</f>
        <v>16555.9541632481</v>
      </c>
      <c r="AD26" s="0"/>
      <c r="AE26" s="67" t="n">
        <f aca="false">$C$3-L26</f>
        <v>1042.00949802291</v>
      </c>
      <c r="AF26" s="53" t="n">
        <f aca="false">AE26*$C$5</f>
        <v>45.8484179130082</v>
      </c>
      <c r="AG26" s="0"/>
      <c r="AH26" s="68" t="n">
        <f aca="false">AC26-AF26</f>
        <v>16510.105745335</v>
      </c>
      <c r="AI26" s="69" t="n">
        <v>16218.7747034087</v>
      </c>
      <c r="AJ26" s="70" t="n">
        <f aca="false">AH26-AI26</f>
        <v>291.331041926345</v>
      </c>
      <c r="AM26" s="0"/>
    </row>
    <row r="27" customFormat="false" ht="12.75" hidden="false" customHeight="false" outlineLevel="0" collapsed="false">
      <c r="A27" s="55" t="n">
        <f aca="false">A26+1</f>
        <v>37117</v>
      </c>
      <c r="B27" s="38"/>
      <c r="C27" s="56" t="n">
        <v>6066.94</v>
      </c>
      <c r="D27" s="57" t="n">
        <f aca="false">C27*1.016</f>
        <v>6164.01104</v>
      </c>
      <c r="E27" s="58" t="n">
        <v>6151.211598905</v>
      </c>
      <c r="F27" s="56" t="n">
        <f aca="false">IF(E27&gt;$C$3,$C$3,E27)</f>
        <v>6151.211598905</v>
      </c>
      <c r="G27" s="59" t="n">
        <f aca="false">IF(F27&gt;E27,0,((E27-F27)*(1-0.01372)))</f>
        <v>0</v>
      </c>
      <c r="H27" s="1"/>
      <c r="I27" s="71" t="n">
        <f aca="false">I26</f>
        <v>0</v>
      </c>
      <c r="J27" s="72" t="n">
        <v>910</v>
      </c>
      <c r="K27" s="56" t="n">
        <f aca="false">IF(G27&gt;J27,0,G27-J27)</f>
        <v>-910</v>
      </c>
      <c r="L27" s="62" t="n">
        <f aca="false">F27+K27</f>
        <v>5241.211598905</v>
      </c>
      <c r="M27" s="56" t="n">
        <f aca="false">IF(G27&gt;J27,G27-J27+J27,J27)</f>
        <v>910</v>
      </c>
      <c r="N27" s="56" t="n">
        <f aca="false">N26</f>
        <v>1500</v>
      </c>
      <c r="O27" s="56" t="n">
        <f aca="false">O26</f>
        <v>90</v>
      </c>
      <c r="P27" s="62" t="n">
        <f aca="false">E27-(N27+O27)</f>
        <v>4561.211598905</v>
      </c>
      <c r="Q27" s="62" t="n">
        <f aca="false">L27-N27-I27</f>
        <v>3741.211598905</v>
      </c>
      <c r="R27" s="63" t="n">
        <f aca="false">IF((M27-J27-O27)&lt;0,0,M27-J27-O27)</f>
        <v>0</v>
      </c>
      <c r="S27" s="64" t="n">
        <f aca="false">Q27*$S$13</f>
        <v>11747.4044205617</v>
      </c>
      <c r="T27" s="65" t="n">
        <f aca="false">$T$13*R27</f>
        <v>0</v>
      </c>
      <c r="U27" s="64" t="n">
        <f aca="false">I27*$U$13</f>
        <v>0</v>
      </c>
      <c r="V27" s="64" t="n">
        <f aca="false">5.775*$V$13</f>
        <v>606.375</v>
      </c>
      <c r="W27" s="64" t="n">
        <f aca="false">5.66*$W$13</f>
        <v>396.2</v>
      </c>
      <c r="X27" s="64" t="n">
        <f aca="false">4.7*$X$13</f>
        <v>2232.5</v>
      </c>
      <c r="Y27" s="64" t="n">
        <f aca="false">4.7*$Y$13</f>
        <v>1222</v>
      </c>
      <c r="Z27" s="64" t="n">
        <f aca="false">4.7*$Z$13</f>
        <v>0</v>
      </c>
      <c r="AA27" s="64" t="n">
        <f aca="false">SUM(V27:Z27)</f>
        <v>4457.075</v>
      </c>
      <c r="AB27" s="64" t="n">
        <f aca="false">D27*$C$6</f>
        <v>708.8612696</v>
      </c>
      <c r="AC27" s="66" t="n">
        <f aca="false">AB27+AA27+S27+T27+U27</f>
        <v>16913.3406901617</v>
      </c>
      <c r="AD27" s="0"/>
      <c r="AE27" s="67" t="n">
        <f aca="false">$C$3-L27</f>
        <v>932.221401095001</v>
      </c>
      <c r="AF27" s="53" t="n">
        <f aca="false">AE27*$C$5</f>
        <v>41.01774164818</v>
      </c>
      <c r="AG27" s="0"/>
      <c r="AH27" s="68" t="n">
        <f aca="false">AC27-AF27</f>
        <v>16872.3229485135</v>
      </c>
      <c r="AI27" s="69" t="n">
        <v>16575.9619877623</v>
      </c>
      <c r="AJ27" s="70" t="n">
        <f aca="false">AH27-AI27</f>
        <v>296.360960751172</v>
      </c>
      <c r="AM27" s="0"/>
    </row>
    <row r="28" customFormat="false" ht="12.75" hidden="false" customHeight="false" outlineLevel="0" collapsed="false">
      <c r="A28" s="55" t="n">
        <f aca="false">A27+1</f>
        <v>37118</v>
      </c>
      <c r="B28" s="38"/>
      <c r="C28" s="56" t="n">
        <v>6019.376</v>
      </c>
      <c r="D28" s="57" t="n">
        <f aca="false">C28*1.016</f>
        <v>6115.686016</v>
      </c>
      <c r="E28" s="58" t="n">
        <v>6102.98692081517</v>
      </c>
      <c r="F28" s="56" t="n">
        <f aca="false">IF(E28&gt;$C$3,$C$3,E28)</f>
        <v>6102.98692081517</v>
      </c>
      <c r="G28" s="59" t="n">
        <f aca="false">IF(F28&gt;E28,0,((E28-F28)*(1-0.01372)))</f>
        <v>0</v>
      </c>
      <c r="H28" s="1"/>
      <c r="I28" s="71" t="n">
        <f aca="false">I27</f>
        <v>0</v>
      </c>
      <c r="J28" s="72" t="n">
        <v>910</v>
      </c>
      <c r="K28" s="56" t="n">
        <f aca="false">IF(G28&gt;J28,0,G28-J28)</f>
        <v>-910</v>
      </c>
      <c r="L28" s="62" t="n">
        <f aca="false">F28+K28</f>
        <v>5192.98692081517</v>
      </c>
      <c r="M28" s="56" t="n">
        <f aca="false">IF(G28&gt;J28,G28-J28+J28,J28)</f>
        <v>910</v>
      </c>
      <c r="N28" s="56" t="n">
        <f aca="false">N27</f>
        <v>1500</v>
      </c>
      <c r="O28" s="56" t="n">
        <f aca="false">O27</f>
        <v>90</v>
      </c>
      <c r="P28" s="62" t="n">
        <f aca="false">E28-(N28+O28)</f>
        <v>4512.98692081517</v>
      </c>
      <c r="Q28" s="62" t="n">
        <f aca="false">L28-N28-I28</f>
        <v>3692.98692081517</v>
      </c>
      <c r="R28" s="63" t="n">
        <f aca="false">IF((M28-J28-O28)&lt;0,0,M28-J28-O28)</f>
        <v>0</v>
      </c>
      <c r="S28" s="64" t="n">
        <f aca="false">Q28*$S$13</f>
        <v>11595.9789313596</v>
      </c>
      <c r="T28" s="65" t="n">
        <f aca="false">$T$13*R28</f>
        <v>0</v>
      </c>
      <c r="U28" s="64" t="n">
        <f aca="false">I28*$U$13</f>
        <v>0</v>
      </c>
      <c r="V28" s="64" t="n">
        <f aca="false">5.775*$V$13</f>
        <v>606.375</v>
      </c>
      <c r="W28" s="64" t="n">
        <f aca="false">5.66*$W$13</f>
        <v>396.2</v>
      </c>
      <c r="X28" s="64" t="n">
        <f aca="false">4.7*$X$13</f>
        <v>2232.5</v>
      </c>
      <c r="Y28" s="64" t="n">
        <f aca="false">4.7*$Y$13</f>
        <v>1222</v>
      </c>
      <c r="Z28" s="64" t="n">
        <f aca="false">4.7*$Z$13</f>
        <v>0</v>
      </c>
      <c r="AA28" s="64" t="n">
        <f aca="false">SUM(V28:Z28)</f>
        <v>4457.075</v>
      </c>
      <c r="AB28" s="64" t="n">
        <f aca="false">D28*$C$6</f>
        <v>703.30389184</v>
      </c>
      <c r="AC28" s="66" t="n">
        <f aca="false">AB28+AA28+S28+T28+U28</f>
        <v>16756.3578231996</v>
      </c>
      <c r="AD28" s="0"/>
      <c r="AE28" s="67" t="n">
        <f aca="false">$C$3-L28</f>
        <v>980.446079184831</v>
      </c>
      <c r="AF28" s="53" t="n">
        <f aca="false">AE28*$C$5</f>
        <v>43.1396274841326</v>
      </c>
      <c r="AG28" s="0"/>
      <c r="AH28" s="68" t="n">
        <f aca="false">AC28-AF28</f>
        <v>16713.2181957155</v>
      </c>
      <c r="AI28" s="69" t="n">
        <v>16419.0666385603</v>
      </c>
      <c r="AJ28" s="70" t="n">
        <f aca="false">AH28-AI28</f>
        <v>294.151557155219</v>
      </c>
      <c r="AM28" s="0"/>
    </row>
    <row r="29" customFormat="false" ht="12.75" hidden="false" customHeight="false" outlineLevel="0" collapsed="false">
      <c r="A29" s="73" t="n">
        <f aca="false">A28+1</f>
        <v>37119</v>
      </c>
      <c r="B29" s="38"/>
      <c r="C29" s="56" t="n">
        <v>5694.524</v>
      </c>
      <c r="D29" s="57" t="n">
        <f aca="false">C29*1.016</f>
        <v>5785.636384</v>
      </c>
      <c r="E29" s="58" t="n">
        <v>5773.62263003143</v>
      </c>
      <c r="F29" s="56" t="n">
        <f aca="false">IF(E29&gt;$C$3,$C$3,E29)</f>
        <v>5773.62263003143</v>
      </c>
      <c r="G29" s="59" t="n">
        <f aca="false">IF(F29&gt;E29,0,((E29-F29)*(1-0.01372)))</f>
        <v>0</v>
      </c>
      <c r="H29" s="1"/>
      <c r="I29" s="71" t="n">
        <f aca="false">I28</f>
        <v>0</v>
      </c>
      <c r="J29" s="72" t="n">
        <v>910</v>
      </c>
      <c r="K29" s="56" t="n">
        <f aca="false">IF(G29&gt;J29,0,G29-J29)</f>
        <v>-910</v>
      </c>
      <c r="L29" s="62" t="n">
        <f aca="false">F29+K29</f>
        <v>4863.62263003143</v>
      </c>
      <c r="M29" s="56" t="n">
        <f aca="false">IF(G29&gt;J29,G29-J29+J29,J29)</f>
        <v>910</v>
      </c>
      <c r="N29" s="56" t="n">
        <f aca="false">N28</f>
        <v>1500</v>
      </c>
      <c r="O29" s="56" t="n">
        <f aca="false">O28</f>
        <v>90</v>
      </c>
      <c r="P29" s="62" t="n">
        <f aca="false">E29-(N29+O29)</f>
        <v>4183.62263003143</v>
      </c>
      <c r="Q29" s="62" t="n">
        <f aca="false">L29-N29-I29</f>
        <v>3363.62263003143</v>
      </c>
      <c r="R29" s="63" t="n">
        <f aca="false">IF((M29-J29-O29)&lt;0,0,M29-J29-O29)</f>
        <v>0</v>
      </c>
      <c r="S29" s="64" t="n">
        <f aca="false">Q29*$S$13</f>
        <v>10561.7750582987</v>
      </c>
      <c r="T29" s="65" t="n">
        <f aca="false">$T$13*R29</f>
        <v>0</v>
      </c>
      <c r="U29" s="64" t="n">
        <f aca="false">I29*$U$13</f>
        <v>0</v>
      </c>
      <c r="V29" s="64" t="n">
        <f aca="false">5.775*$V$13</f>
        <v>606.375</v>
      </c>
      <c r="W29" s="64" t="n">
        <f aca="false">5.66*$W$13</f>
        <v>396.2</v>
      </c>
      <c r="X29" s="64" t="n">
        <f aca="false">4.7*$X$13</f>
        <v>2232.5</v>
      </c>
      <c r="Y29" s="64" t="n">
        <f aca="false">4.7*$Y$13</f>
        <v>1222</v>
      </c>
      <c r="Z29" s="64" t="n">
        <f aca="false">4.7*$Z$13</f>
        <v>0</v>
      </c>
      <c r="AA29" s="64" t="n">
        <f aca="false">SUM(V29:Z29)</f>
        <v>4457.075</v>
      </c>
      <c r="AB29" s="64" t="n">
        <f aca="false">D29*$C$6</f>
        <v>665.34818416</v>
      </c>
      <c r="AC29" s="66" t="n">
        <f aca="false">AB29+AA29+S29+T29+U29</f>
        <v>15684.1982424587</v>
      </c>
      <c r="AD29" s="0"/>
      <c r="AE29" s="67" t="n">
        <f aca="false">$C$3-L29</f>
        <v>1309.81036996857</v>
      </c>
      <c r="AF29" s="53" t="n">
        <f aca="false">AE29*$C$5</f>
        <v>57.631656278617</v>
      </c>
      <c r="AG29" s="0"/>
      <c r="AH29" s="68" t="n">
        <f aca="false">AC29-AF29</f>
        <v>15626.5665861801</v>
      </c>
      <c r="AI29" s="69" t="n">
        <v>15347.5047854993</v>
      </c>
      <c r="AJ29" s="70" t="n">
        <f aca="false">AH29-AI29</f>
        <v>279.061800680733</v>
      </c>
      <c r="AM29" s="0"/>
    </row>
    <row r="30" customFormat="false" ht="12.75" hidden="false" customHeight="false" outlineLevel="0" collapsed="false">
      <c r="A30" s="73" t="n">
        <f aca="false">A29+1</f>
        <v>37120</v>
      </c>
      <c r="B30" s="38"/>
      <c r="C30" s="56" t="n">
        <v>5632.792</v>
      </c>
      <c r="D30" s="57" t="n">
        <f aca="false">C30*1.016</f>
        <v>5722.916672</v>
      </c>
      <c r="E30" s="58" t="n">
        <v>5711.03315421272</v>
      </c>
      <c r="F30" s="56" t="n">
        <f aca="false">IF(E30&gt;$C$3,$C$3,E30)</f>
        <v>5711.03315421272</v>
      </c>
      <c r="G30" s="59" t="n">
        <f aca="false">IF(F30&gt;E30,0,((E30-F30)*(1-0.01372)))</f>
        <v>0</v>
      </c>
      <c r="H30" s="1"/>
      <c r="I30" s="71" t="n">
        <f aca="false">I29</f>
        <v>0</v>
      </c>
      <c r="J30" s="72" t="n">
        <v>910</v>
      </c>
      <c r="K30" s="56" t="n">
        <f aca="false">IF(G30&gt;J30,0,G30-J30)</f>
        <v>-910</v>
      </c>
      <c r="L30" s="62" t="n">
        <f aca="false">F30+K30</f>
        <v>4801.03315421272</v>
      </c>
      <c r="M30" s="56" t="n">
        <f aca="false">IF(G30&gt;J30,G30-J30+J30,J30)</f>
        <v>910</v>
      </c>
      <c r="N30" s="56" t="n">
        <f aca="false">N29</f>
        <v>1500</v>
      </c>
      <c r="O30" s="56" t="n">
        <f aca="false">O29</f>
        <v>90</v>
      </c>
      <c r="P30" s="62" t="n">
        <f aca="false">E30-(N30+O30)</f>
        <v>4121.03315421272</v>
      </c>
      <c r="Q30" s="62" t="n">
        <f aca="false">L30-N30-I30</f>
        <v>3301.03315421272</v>
      </c>
      <c r="R30" s="63" t="n">
        <f aca="false">IF((M30-J30-O30)&lt;0,0,M30-J30-O30)</f>
        <v>0</v>
      </c>
      <c r="S30" s="64" t="n">
        <f aca="false">Q30*$S$13</f>
        <v>10365.2441042279</v>
      </c>
      <c r="T30" s="65" t="n">
        <f aca="false">$T$13*R30</f>
        <v>0</v>
      </c>
      <c r="U30" s="64" t="n">
        <f aca="false">I30*$U$13</f>
        <v>0</v>
      </c>
      <c r="V30" s="64" t="n">
        <f aca="false">5.775*$V$13</f>
        <v>606.375</v>
      </c>
      <c r="W30" s="64" t="n">
        <f aca="false">5.66*$W$13</f>
        <v>396.2</v>
      </c>
      <c r="X30" s="64" t="n">
        <f aca="false">4.7*$X$13</f>
        <v>2232.5</v>
      </c>
      <c r="Y30" s="64" t="n">
        <f aca="false">4.7*$Y$13</f>
        <v>1222</v>
      </c>
      <c r="Z30" s="64" t="n">
        <f aca="false">4.7*$Z$13</f>
        <v>0</v>
      </c>
      <c r="AA30" s="64" t="n">
        <f aca="false">SUM(V30:Z30)</f>
        <v>4457.075</v>
      </c>
      <c r="AB30" s="64" t="n">
        <f aca="false">D30*$C$6</f>
        <v>658.13541728</v>
      </c>
      <c r="AC30" s="66" t="n">
        <f aca="false">AB30+AA30+S30+T30+U30</f>
        <v>15480.4545215079</v>
      </c>
      <c r="AD30" s="0"/>
      <c r="AE30" s="67" t="n">
        <f aca="false">$C$3-L30</f>
        <v>1372.39984578729</v>
      </c>
      <c r="AF30" s="53" t="n">
        <f aca="false">AE30*$C$5</f>
        <v>60.3855932146405</v>
      </c>
      <c r="AG30" s="0"/>
      <c r="AH30" s="68" t="n">
        <f aca="false">AC30-AF30</f>
        <v>15420.0689282933</v>
      </c>
      <c r="AI30" s="69" t="n">
        <v>15143.8746514286</v>
      </c>
      <c r="AJ30" s="70" t="n">
        <f aca="false">AH30-AI30</f>
        <v>276.194276864711</v>
      </c>
      <c r="AM30" s="0"/>
    </row>
    <row r="31" customFormat="false" ht="12.75" hidden="false" customHeight="false" outlineLevel="0" collapsed="false">
      <c r="A31" s="73" t="n">
        <f aca="false">A30+1</f>
        <v>37121</v>
      </c>
      <c r="B31" s="38"/>
      <c r="C31" s="56" t="n">
        <v>5283.652</v>
      </c>
      <c r="D31" s="57" t="n">
        <f aca="false">C31*1.016</f>
        <v>5368.190432</v>
      </c>
      <c r="E31" s="58" t="n">
        <v>5357.04349589375</v>
      </c>
      <c r="F31" s="56" t="n">
        <f aca="false">IF(E31&gt;$C$3,$C$3,E31)</f>
        <v>5357.04349589375</v>
      </c>
      <c r="G31" s="59" t="n">
        <f aca="false">IF(F31&gt;E31,0,((E31-F31)*(1-0.01372)))</f>
        <v>0</v>
      </c>
      <c r="H31" s="1"/>
      <c r="I31" s="71" t="n">
        <f aca="false">I30</f>
        <v>0</v>
      </c>
      <c r="J31" s="72" t="n">
        <v>910</v>
      </c>
      <c r="K31" s="56" t="n">
        <f aca="false">IF(G31&gt;J31,0,G31-J31)</f>
        <v>-910</v>
      </c>
      <c r="L31" s="62" t="n">
        <f aca="false">F31+K31</f>
        <v>4447.04349589375</v>
      </c>
      <c r="M31" s="56" t="n">
        <f aca="false">IF(G31&gt;J31,G31-J31+J31,J31)</f>
        <v>910</v>
      </c>
      <c r="N31" s="56" t="n">
        <f aca="false">N30</f>
        <v>1500</v>
      </c>
      <c r="O31" s="56" t="n">
        <f aca="false">O30</f>
        <v>90</v>
      </c>
      <c r="P31" s="62" t="n">
        <f aca="false">E31-(N31+O31)</f>
        <v>3767.04349589375</v>
      </c>
      <c r="Q31" s="62" t="n">
        <f aca="false">L31-N31-I31</f>
        <v>2947.04349589375</v>
      </c>
      <c r="R31" s="63" t="n">
        <f aca="false">IF((M31-J31-O31)&lt;0,0,M31-J31-O31)</f>
        <v>0</v>
      </c>
      <c r="S31" s="64" t="n">
        <f aca="false">Q31*$S$13</f>
        <v>9253.71657710636</v>
      </c>
      <c r="T31" s="65" t="n">
        <f aca="false">$T$13*R31</f>
        <v>0</v>
      </c>
      <c r="U31" s="64" t="n">
        <f aca="false">I31*$U$13</f>
        <v>0</v>
      </c>
      <c r="V31" s="64" t="n">
        <f aca="false">5.775*$V$13</f>
        <v>606.375</v>
      </c>
      <c r="W31" s="64" t="n">
        <f aca="false">5.66*$W$13</f>
        <v>396.2</v>
      </c>
      <c r="X31" s="64" t="n">
        <f aca="false">4.7*$X$13</f>
        <v>2232.5</v>
      </c>
      <c r="Y31" s="64" t="n">
        <f aca="false">4.7*$Y$13</f>
        <v>1222</v>
      </c>
      <c r="Z31" s="64" t="n">
        <f aca="false">4.7*$Z$13</f>
        <v>0</v>
      </c>
      <c r="AA31" s="64" t="n">
        <f aca="false">SUM(V31:Z31)</f>
        <v>4457.075</v>
      </c>
      <c r="AB31" s="64" t="n">
        <f aca="false">D31*$C$6</f>
        <v>617.34189968</v>
      </c>
      <c r="AC31" s="66" t="n">
        <f aca="false">AB31+AA31+S31+T31+U31</f>
        <v>14328.1334767864</v>
      </c>
      <c r="AD31" s="0"/>
      <c r="AE31" s="67" t="n">
        <f aca="false">$C$3-L31</f>
        <v>1726.38950410626</v>
      </c>
      <c r="AF31" s="53" t="n">
        <f aca="false">AE31*$C$5</f>
        <v>75.9611381806752</v>
      </c>
      <c r="AG31" s="0"/>
      <c r="AH31" s="68" t="n">
        <f aca="false">AC31-AF31</f>
        <v>14252.1723386057</v>
      </c>
      <c r="AI31" s="69" t="n">
        <v>13992.196024307</v>
      </c>
      <c r="AJ31" s="70" t="n">
        <f aca="false">AH31-AI31</f>
        <v>259.976314298676</v>
      </c>
      <c r="AM31" s="0"/>
    </row>
    <row r="32" customFormat="false" ht="12.75" hidden="false" customHeight="false" outlineLevel="0" collapsed="false">
      <c r="A32" s="73" t="n">
        <f aca="false">A31+1</f>
        <v>37122</v>
      </c>
      <c r="B32" s="38"/>
      <c r="C32" s="56" t="n">
        <v>5348.42</v>
      </c>
      <c r="D32" s="57" t="n">
        <f aca="false">C32*1.016</f>
        <v>5433.99472</v>
      </c>
      <c r="E32" s="58" t="n">
        <v>5422.71114265437</v>
      </c>
      <c r="F32" s="56" t="n">
        <f aca="false">IF(E32&gt;$C$3,$C$3,E32)</f>
        <v>5422.71114265437</v>
      </c>
      <c r="G32" s="59" t="n">
        <f aca="false">IF(F32&gt;E32,0,((E32-F32)*(1-0.01372)))</f>
        <v>0</v>
      </c>
      <c r="H32" s="1"/>
      <c r="I32" s="71" t="n">
        <f aca="false">I31</f>
        <v>0</v>
      </c>
      <c r="J32" s="72" t="n">
        <v>910</v>
      </c>
      <c r="K32" s="56" t="n">
        <f aca="false">IF(G32&gt;J32,0,G32-J32)</f>
        <v>-910</v>
      </c>
      <c r="L32" s="62" t="n">
        <f aca="false">F32+K32</f>
        <v>4512.71114265437</v>
      </c>
      <c r="M32" s="56" t="n">
        <f aca="false">IF(G32&gt;J32,G32-J32+J32,J32)</f>
        <v>910</v>
      </c>
      <c r="N32" s="56" t="n">
        <f aca="false">N31</f>
        <v>1500</v>
      </c>
      <c r="O32" s="56" t="n">
        <f aca="false">O31</f>
        <v>90</v>
      </c>
      <c r="P32" s="62" t="n">
        <f aca="false">E32-(N32+O32)</f>
        <v>3832.71114265437</v>
      </c>
      <c r="Q32" s="62" t="n">
        <f aca="false">L32-N32-I32</f>
        <v>3012.71114265437</v>
      </c>
      <c r="R32" s="63" t="n">
        <f aca="false">IF((M32-J32-O32)&lt;0,0,M32-J32-O32)</f>
        <v>0</v>
      </c>
      <c r="S32" s="64" t="n">
        <f aca="false">Q32*$S$13</f>
        <v>9459.91298793471</v>
      </c>
      <c r="T32" s="65" t="n">
        <f aca="false">$T$13*R32</f>
        <v>0</v>
      </c>
      <c r="U32" s="64" t="n">
        <f aca="false">I32*$U$13</f>
        <v>0</v>
      </c>
      <c r="V32" s="64" t="n">
        <f aca="false">5.775*$V$13</f>
        <v>606.375</v>
      </c>
      <c r="W32" s="64" t="n">
        <f aca="false">5.66*$W$13</f>
        <v>396.2</v>
      </c>
      <c r="X32" s="64" t="n">
        <f aca="false">4.7*$X$13</f>
        <v>2232.5</v>
      </c>
      <c r="Y32" s="64" t="n">
        <f aca="false">4.7*$Y$13</f>
        <v>1222</v>
      </c>
      <c r="Z32" s="64" t="n">
        <f aca="false">4.7*$Z$13</f>
        <v>0</v>
      </c>
      <c r="AA32" s="64" t="n">
        <f aca="false">SUM(V32:Z32)</f>
        <v>4457.075</v>
      </c>
      <c r="AB32" s="64" t="n">
        <f aca="false">D32*$C$6</f>
        <v>624.9093928</v>
      </c>
      <c r="AC32" s="66" t="n">
        <f aca="false">AB32+AA32+S32+T32+U32</f>
        <v>14541.8973807347</v>
      </c>
      <c r="AD32" s="0"/>
      <c r="AE32" s="67" t="n">
        <f aca="false">$C$3-L32</f>
        <v>1660.72185734563</v>
      </c>
      <c r="AF32" s="53" t="n">
        <f aca="false">AE32*$C$5</f>
        <v>73.0717617232079</v>
      </c>
      <c r="AG32" s="0"/>
      <c r="AH32" s="68" t="n">
        <f aca="false">AC32-AF32</f>
        <v>14468.8256190115</v>
      </c>
      <c r="AI32" s="69" t="n">
        <v>14205.8407551354</v>
      </c>
      <c r="AJ32" s="70" t="n">
        <f aca="false">AH32-AI32</f>
        <v>262.984863876141</v>
      </c>
      <c r="AM32" s="0"/>
    </row>
    <row r="33" customFormat="false" ht="12.75" hidden="false" customHeight="false" outlineLevel="0" collapsed="false">
      <c r="A33" s="73" t="n">
        <f aca="false">A32+1</f>
        <v>37123</v>
      </c>
      <c r="B33" s="38"/>
      <c r="C33" s="56" t="n">
        <v>6186.356</v>
      </c>
      <c r="D33" s="57" t="n">
        <f aca="false">C33*1.016</f>
        <v>6285.337696</v>
      </c>
      <c r="E33" s="58" t="n">
        <v>6272.28632261989</v>
      </c>
      <c r="F33" s="56" t="n">
        <f aca="false">IF(E33&gt;$C$3,$C$3,E33)</f>
        <v>6173.433</v>
      </c>
      <c r="G33" s="59" t="n">
        <f aca="false">IF(F33&gt;E33,0,((E33-F33)*(1-0.01372)))</f>
        <v>97.4970550335475</v>
      </c>
      <c r="H33" s="1"/>
      <c r="I33" s="71" t="n">
        <f aca="false">I32</f>
        <v>0</v>
      </c>
      <c r="J33" s="72" t="n">
        <v>910</v>
      </c>
      <c r="K33" s="56" t="n">
        <f aca="false">IF(G33&gt;J33,0,G33-J33)</f>
        <v>-812.502944966452</v>
      </c>
      <c r="L33" s="62" t="n">
        <f aca="false">F33+K33</f>
        <v>5360.93005503355</v>
      </c>
      <c r="M33" s="56" t="n">
        <f aca="false">IF(G33&gt;J33,G33-J33+J33,J33)</f>
        <v>910</v>
      </c>
      <c r="N33" s="56" t="n">
        <f aca="false">N32</f>
        <v>1500</v>
      </c>
      <c r="O33" s="56" t="n">
        <f aca="false">O32</f>
        <v>90</v>
      </c>
      <c r="P33" s="62" t="n">
        <f aca="false">E33-(N33+O33)</f>
        <v>4682.28632261989</v>
      </c>
      <c r="Q33" s="62" t="n">
        <f aca="false">L33-N33-I33</f>
        <v>3860.93005503355</v>
      </c>
      <c r="R33" s="63" t="n">
        <f aca="false">IF((M33-J33-O33)&lt;0,0,M33-J33-O33)</f>
        <v>0</v>
      </c>
      <c r="S33" s="64" t="n">
        <f aca="false">Q33*$S$13</f>
        <v>12123.3203728053</v>
      </c>
      <c r="T33" s="65" t="n">
        <f aca="false">$T$13*R33</f>
        <v>0</v>
      </c>
      <c r="U33" s="64" t="n">
        <f aca="false">I33*$U$13</f>
        <v>0</v>
      </c>
      <c r="V33" s="64" t="n">
        <f aca="false">5.775*$V$13</f>
        <v>606.375</v>
      </c>
      <c r="W33" s="64" t="n">
        <f aca="false">5.66*$W$13</f>
        <v>396.2</v>
      </c>
      <c r="X33" s="64" t="n">
        <f aca="false">4.7*$X$13</f>
        <v>2232.5</v>
      </c>
      <c r="Y33" s="64" t="n">
        <f aca="false">4.7*$Y$13</f>
        <v>1222</v>
      </c>
      <c r="Z33" s="64" t="n">
        <f aca="false">4.7*$Z$13</f>
        <v>0</v>
      </c>
      <c r="AA33" s="64" t="n">
        <f aca="false">SUM(V33:Z33)</f>
        <v>4457.075</v>
      </c>
      <c r="AB33" s="64" t="n">
        <f aca="false">D33*$C$6</f>
        <v>722.81383504</v>
      </c>
      <c r="AC33" s="66" t="n">
        <f aca="false">AB33+AA33+S33+T33+U33</f>
        <v>17303.2092078453</v>
      </c>
      <c r="AD33" s="0"/>
      <c r="AE33" s="67" t="n">
        <f aca="false">$C$3-L33</f>
        <v>812.502944966453</v>
      </c>
      <c r="AF33" s="53" t="n">
        <f aca="false">AE33*$C$5</f>
        <v>35.7501295785239</v>
      </c>
      <c r="AG33" s="0"/>
      <c r="AH33" s="68" t="n">
        <f aca="false">AC33-AF33</f>
        <v>17267.4590782668</v>
      </c>
      <c r="AI33" s="69" t="n">
        <v>16969.8694602271</v>
      </c>
      <c r="AJ33" s="70" t="n">
        <f aca="false">AH33-AI33</f>
        <v>297.589618039707</v>
      </c>
      <c r="AM33" s="0"/>
    </row>
    <row r="34" customFormat="false" ht="12.75" hidden="false" customHeight="false" outlineLevel="0" collapsed="false">
      <c r="A34" s="55" t="n">
        <f aca="false">A33+1</f>
        <v>37124</v>
      </c>
      <c r="B34" s="38"/>
      <c r="C34" s="56" t="n">
        <v>6216.716</v>
      </c>
      <c r="D34" s="57" t="n">
        <f aca="false">C34*1.016</f>
        <v>6316.183456</v>
      </c>
      <c r="E34" s="58" t="n">
        <v>6303.06803203893</v>
      </c>
      <c r="F34" s="56" t="n">
        <f aca="false">IF(E34&gt;$C$3,$C$3,E34)</f>
        <v>6173.433</v>
      </c>
      <c r="G34" s="59" t="n">
        <f aca="false">IF(F34&gt;E34,0,((E34-F34)*(1-0.01372)))</f>
        <v>127.85643939936</v>
      </c>
      <c r="H34" s="1"/>
      <c r="I34" s="71" t="n">
        <f aca="false">I33</f>
        <v>0</v>
      </c>
      <c r="J34" s="72" t="n">
        <v>910</v>
      </c>
      <c r="K34" s="56" t="n">
        <f aca="false">IF(G34&gt;J34,0,G34-J34)</f>
        <v>-782.14356060064</v>
      </c>
      <c r="L34" s="62" t="n">
        <f aca="false">F34+K34</f>
        <v>5391.28943939936</v>
      </c>
      <c r="M34" s="56" t="n">
        <f aca="false">IF(G34&gt;J34,G34-J34+J34,J34)</f>
        <v>910</v>
      </c>
      <c r="N34" s="56" t="n">
        <f aca="false">N33</f>
        <v>1500</v>
      </c>
      <c r="O34" s="56" t="n">
        <f aca="false">O33</f>
        <v>90</v>
      </c>
      <c r="P34" s="62" t="n">
        <f aca="false">E34-(N34+O34)</f>
        <v>4713.06803203893</v>
      </c>
      <c r="Q34" s="62" t="n">
        <f aca="false">L34-N34-I34</f>
        <v>3891.28943939936</v>
      </c>
      <c r="R34" s="63" t="n">
        <f aca="false">IF((M34-J34-O34)&lt;0,0,M34-J34-O34)</f>
        <v>0</v>
      </c>
      <c r="S34" s="64" t="n">
        <f aca="false">Q34*$S$13</f>
        <v>12218.648839714</v>
      </c>
      <c r="T34" s="65" t="n">
        <f aca="false">$T$13*R34</f>
        <v>0</v>
      </c>
      <c r="U34" s="64" t="n">
        <f aca="false">I34*$U$13</f>
        <v>0</v>
      </c>
      <c r="V34" s="64" t="n">
        <f aca="false">5.775*$V$13</f>
        <v>606.375</v>
      </c>
      <c r="W34" s="64" t="n">
        <f aca="false">5.66*$W$13</f>
        <v>396.2</v>
      </c>
      <c r="X34" s="64" t="n">
        <f aca="false">4.7*$X$13</f>
        <v>2232.5</v>
      </c>
      <c r="Y34" s="64" t="n">
        <f aca="false">4.7*$Y$13</f>
        <v>1222</v>
      </c>
      <c r="Z34" s="64" t="n">
        <f aca="false">4.7*$Z$13</f>
        <v>0</v>
      </c>
      <c r="AA34" s="64" t="n">
        <f aca="false">SUM(V34:Z34)</f>
        <v>4457.075</v>
      </c>
      <c r="AB34" s="64" t="n">
        <f aca="false">D34*$C$6</f>
        <v>726.36109744</v>
      </c>
      <c r="AC34" s="66" t="n">
        <f aca="false">AB34+AA34+S34+T34+U34</f>
        <v>17402.084937154</v>
      </c>
      <c r="AD34" s="0"/>
      <c r="AE34" s="67" t="n">
        <f aca="false">$C$3-L34</f>
        <v>782.143560600641</v>
      </c>
      <c r="AF34" s="53" t="n">
        <f aca="false">AE34*$C$5</f>
        <v>34.4143166664282</v>
      </c>
      <c r="AG34" s="0"/>
      <c r="AH34" s="68" t="n">
        <f aca="false">AC34-AF34</f>
        <v>17367.6706204876</v>
      </c>
      <c r="AI34" s="69" t="n">
        <v>17070.0154278029</v>
      </c>
      <c r="AJ34" s="70" t="n">
        <f aca="false">AH34-AI34</f>
        <v>297.655192684655</v>
      </c>
      <c r="AM34" s="0"/>
    </row>
    <row r="35" customFormat="false" ht="12.75" hidden="false" customHeight="false" outlineLevel="0" collapsed="false">
      <c r="A35" s="55" t="n">
        <f aca="false">A34+1</f>
        <v>37125</v>
      </c>
      <c r="B35" s="38"/>
      <c r="C35" s="56" t="n">
        <v>6069.976</v>
      </c>
      <c r="D35" s="57" t="n">
        <f aca="false">C35*1.016</f>
        <v>6167.095616</v>
      </c>
      <c r="E35" s="58" t="n">
        <v>6154.2897698469</v>
      </c>
      <c r="F35" s="56" t="n">
        <f aca="false">IF(E35&gt;$C$3,$C$3,E35)</f>
        <v>6154.2897698469</v>
      </c>
      <c r="G35" s="59" t="n">
        <f aca="false">IF(F35&gt;E35,0,((E35-F35)*(1-0.01372)))</f>
        <v>0</v>
      </c>
      <c r="H35" s="1"/>
      <c r="I35" s="71" t="n">
        <f aca="false">I34</f>
        <v>0</v>
      </c>
      <c r="J35" s="72" t="n">
        <v>910</v>
      </c>
      <c r="K35" s="56" t="n">
        <f aca="false">IF(G35&gt;J35,0,G35-J35)</f>
        <v>-910</v>
      </c>
      <c r="L35" s="62" t="n">
        <f aca="false">F35+K35</f>
        <v>5244.2897698469</v>
      </c>
      <c r="M35" s="56" t="n">
        <f aca="false">IF(G35&gt;J35,G35-J35+J35,J35)</f>
        <v>910</v>
      </c>
      <c r="N35" s="56" t="n">
        <f aca="false">N34</f>
        <v>1500</v>
      </c>
      <c r="O35" s="56" t="n">
        <f aca="false">O34</f>
        <v>90</v>
      </c>
      <c r="P35" s="62" t="n">
        <f aca="false">E35-(N35+O35)</f>
        <v>4564.2897698469</v>
      </c>
      <c r="Q35" s="62" t="n">
        <f aca="false">L35-N35-I35</f>
        <v>3744.2897698469</v>
      </c>
      <c r="R35" s="63" t="n">
        <f aca="false">IF((M35-J35-O35)&lt;0,0,M35-J35-O35)</f>
        <v>0</v>
      </c>
      <c r="S35" s="64" t="n">
        <f aca="false">Q35*$S$13</f>
        <v>11757.0698773193</v>
      </c>
      <c r="T35" s="65" t="n">
        <f aca="false">$T$13*R35</f>
        <v>0</v>
      </c>
      <c r="U35" s="64" t="n">
        <f aca="false">I35*$U$13</f>
        <v>0</v>
      </c>
      <c r="V35" s="64" t="n">
        <f aca="false">5.775*$V$13</f>
        <v>606.375</v>
      </c>
      <c r="W35" s="64" t="n">
        <f aca="false">5.66*$W$13</f>
        <v>396.2</v>
      </c>
      <c r="X35" s="64" t="n">
        <f aca="false">4.7*$X$13</f>
        <v>2232.5</v>
      </c>
      <c r="Y35" s="64" t="n">
        <f aca="false">4.7*$Y$13</f>
        <v>1222</v>
      </c>
      <c r="Z35" s="64" t="n">
        <f aca="false">4.7*$Z$13</f>
        <v>0</v>
      </c>
      <c r="AA35" s="64" t="n">
        <f aca="false">SUM(V35:Z35)</f>
        <v>4457.075</v>
      </c>
      <c r="AB35" s="64" t="n">
        <f aca="false">D35*$C$6</f>
        <v>709.21599584</v>
      </c>
      <c r="AC35" s="66" t="n">
        <f aca="false">AB35+AA35+S35+T35+U35</f>
        <v>16923.3608731593</v>
      </c>
      <c r="AD35" s="0"/>
      <c r="AE35" s="67" t="n">
        <f aca="false">$C$3-L35</f>
        <v>929.143230153098</v>
      </c>
      <c r="AF35" s="53" t="n">
        <f aca="false">AE35*$C$5</f>
        <v>40.8823021267363</v>
      </c>
      <c r="AG35" s="0"/>
      <c r="AH35" s="68" t="n">
        <f aca="false">AC35-AF35</f>
        <v>16882.4785710325</v>
      </c>
      <c r="AI35" s="69" t="n">
        <v>16585.9765845199</v>
      </c>
      <c r="AJ35" s="70" t="n">
        <f aca="false">AH35-AI35</f>
        <v>296.501986512616</v>
      </c>
      <c r="AM35" s="0"/>
    </row>
    <row r="36" customFormat="false" ht="12.75" hidden="false" customHeight="false" outlineLevel="0" collapsed="false">
      <c r="A36" s="55" t="n">
        <f aca="false">A35+1</f>
        <v>37126</v>
      </c>
      <c r="B36" s="38"/>
      <c r="C36" s="56" t="n">
        <v>5580.168</v>
      </c>
      <c r="D36" s="57" t="n">
        <f aca="false">C36*1.016</f>
        <v>5669.450688</v>
      </c>
      <c r="E36" s="58" t="n">
        <v>5657.67819121971</v>
      </c>
      <c r="F36" s="56" t="n">
        <f aca="false">IF(E36&gt;$C$3,$C$3,E36)</f>
        <v>5657.67819121971</v>
      </c>
      <c r="G36" s="59" t="n">
        <f aca="false">IF(F36&gt;E36,0,((E36-F36)*(1-0.01372)))</f>
        <v>0</v>
      </c>
      <c r="H36" s="1"/>
      <c r="I36" s="71" t="n">
        <f aca="false">I35</f>
        <v>0</v>
      </c>
      <c r="J36" s="72" t="n">
        <v>910</v>
      </c>
      <c r="K36" s="56" t="n">
        <f aca="false">IF(G36&gt;J36,0,G36-J36)</f>
        <v>-910</v>
      </c>
      <c r="L36" s="62" t="n">
        <f aca="false">F36+K36</f>
        <v>4747.67819121971</v>
      </c>
      <c r="M36" s="56" t="n">
        <f aca="false">IF(G36&gt;J36,G36-J36+J36,J36)</f>
        <v>910</v>
      </c>
      <c r="N36" s="56" t="n">
        <f aca="false">N35</f>
        <v>1500</v>
      </c>
      <c r="O36" s="56" t="n">
        <f aca="false">O35</f>
        <v>90</v>
      </c>
      <c r="P36" s="62" t="n">
        <f aca="false">E36-(N36+O36)</f>
        <v>4067.67819121971</v>
      </c>
      <c r="Q36" s="62" t="n">
        <f aca="false">L36-N36-I36</f>
        <v>3247.67819121971</v>
      </c>
      <c r="R36" s="63" t="n">
        <f aca="false">IF((M36-J36-O36)&lt;0,0,M36-J36-O36)</f>
        <v>0</v>
      </c>
      <c r="S36" s="64" t="n">
        <f aca="false">Q36*$S$13</f>
        <v>10197.7095204299</v>
      </c>
      <c r="T36" s="65" t="n">
        <f aca="false">$T$13*R36</f>
        <v>0</v>
      </c>
      <c r="U36" s="64" t="n">
        <f aca="false">I36*$U$13</f>
        <v>0</v>
      </c>
      <c r="V36" s="64" t="n">
        <f aca="false">5.775*$V$13</f>
        <v>606.375</v>
      </c>
      <c r="W36" s="64" t="n">
        <f aca="false">5.66*$W$13</f>
        <v>396.2</v>
      </c>
      <c r="X36" s="64" t="n">
        <f aca="false">4.7*$X$13</f>
        <v>2232.5</v>
      </c>
      <c r="Y36" s="64" t="n">
        <f aca="false">4.7*$Y$13</f>
        <v>1222</v>
      </c>
      <c r="Z36" s="64" t="n">
        <f aca="false">4.7*$Z$13</f>
        <v>0</v>
      </c>
      <c r="AA36" s="64" t="n">
        <f aca="false">SUM(V36:Z36)</f>
        <v>4457.075</v>
      </c>
      <c r="AB36" s="64" t="n">
        <f aca="false">D36*$C$6</f>
        <v>651.98682912</v>
      </c>
      <c r="AC36" s="66" t="n">
        <f aca="false">AB36+AA36+S36+T36+U36</f>
        <v>15306.7713495499</v>
      </c>
      <c r="AD36" s="0"/>
      <c r="AE36" s="67" t="n">
        <f aca="false">$C$3-L36</f>
        <v>1425.75480878029</v>
      </c>
      <c r="AF36" s="53" t="n">
        <f aca="false">AE36*$C$5</f>
        <v>62.7332115863327</v>
      </c>
      <c r="AG36" s="0"/>
      <c r="AH36" s="68" t="n">
        <f aca="false">AC36-AF36</f>
        <v>15244.0381379636</v>
      </c>
      <c r="AI36" s="69" t="n">
        <v>14970.2883076305</v>
      </c>
      <c r="AJ36" s="70" t="n">
        <f aca="false">AH36-AI36</f>
        <v>273.749830333019</v>
      </c>
      <c r="AM36" s="0"/>
    </row>
    <row r="37" customFormat="false" ht="12.75" hidden="false" customHeight="false" outlineLevel="0" collapsed="false">
      <c r="A37" s="55" t="n">
        <f aca="false">A36+1</f>
        <v>37127</v>
      </c>
      <c r="B37" s="38"/>
      <c r="C37" s="56" t="n">
        <v>5635.828</v>
      </c>
      <c r="D37" s="57" t="n">
        <f aca="false">C37*1.016</f>
        <v>5726.001248</v>
      </c>
      <c r="E37" s="58" t="n">
        <v>5714.11132515462</v>
      </c>
      <c r="F37" s="56" t="n">
        <f aca="false">IF(E37&gt;$C$3,$C$3,E37)</f>
        <v>5714.11132515462</v>
      </c>
      <c r="G37" s="59" t="n">
        <f aca="false">IF(F37&gt;E37,0,((E37-F37)*(1-0.01372)))</f>
        <v>0</v>
      </c>
      <c r="H37" s="1"/>
      <c r="I37" s="71" t="n">
        <f aca="false">I36</f>
        <v>0</v>
      </c>
      <c r="J37" s="72" t="n">
        <v>910</v>
      </c>
      <c r="K37" s="56" t="n">
        <f aca="false">IF(G37&gt;J37,0,G37-J37)</f>
        <v>-910</v>
      </c>
      <c r="L37" s="62" t="n">
        <f aca="false">F37+K37</f>
        <v>4804.11132515462</v>
      </c>
      <c r="M37" s="56" t="n">
        <f aca="false">IF(G37&gt;J37,G37-J37+J37,J37)</f>
        <v>910</v>
      </c>
      <c r="N37" s="56" t="n">
        <f aca="false">N36</f>
        <v>1500</v>
      </c>
      <c r="O37" s="56" t="n">
        <f aca="false">O36</f>
        <v>90</v>
      </c>
      <c r="P37" s="62" t="n">
        <f aca="false">E37-(N37+O37)</f>
        <v>4124.11132515462</v>
      </c>
      <c r="Q37" s="62" t="n">
        <f aca="false">L37-N37-I37</f>
        <v>3304.11132515462</v>
      </c>
      <c r="R37" s="63" t="n">
        <f aca="false">IF((M37-J37-O37)&lt;0,0,M37-J37-O37)</f>
        <v>0</v>
      </c>
      <c r="S37" s="64" t="n">
        <f aca="false">Q37*$S$13</f>
        <v>10374.9095609855</v>
      </c>
      <c r="T37" s="65" t="n">
        <f aca="false">$T$13*R37</f>
        <v>0</v>
      </c>
      <c r="U37" s="64" t="n">
        <f aca="false">I37*$U$13</f>
        <v>0</v>
      </c>
      <c r="V37" s="64" t="n">
        <f aca="false">5.775*$V$13</f>
        <v>606.375</v>
      </c>
      <c r="W37" s="64" t="n">
        <f aca="false">5.66*$W$13</f>
        <v>396.2</v>
      </c>
      <c r="X37" s="64" t="n">
        <f aca="false">4.7*$X$13</f>
        <v>2232.5</v>
      </c>
      <c r="Y37" s="64" t="n">
        <f aca="false">4.7*$Y$13</f>
        <v>1222</v>
      </c>
      <c r="Z37" s="64" t="n">
        <f aca="false">4.7*$Z$13</f>
        <v>0</v>
      </c>
      <c r="AA37" s="64" t="n">
        <f aca="false">SUM(V37:Z37)</f>
        <v>4457.075</v>
      </c>
      <c r="AB37" s="64" t="n">
        <f aca="false">D37*$C$6</f>
        <v>658.49014352</v>
      </c>
      <c r="AC37" s="66" t="n">
        <f aca="false">AB37+AA37+S37+T37+U37</f>
        <v>15490.4747045055</v>
      </c>
      <c r="AD37" s="0"/>
      <c r="AE37" s="67" t="n">
        <f aca="false">$C$3-L37</f>
        <v>1369.32167484538</v>
      </c>
      <c r="AF37" s="53" t="n">
        <f aca="false">AE37*$C$5</f>
        <v>60.2501536931967</v>
      </c>
      <c r="AG37" s="0"/>
      <c r="AH37" s="68" t="n">
        <f aca="false">AC37-AF37</f>
        <v>15430.2245508123</v>
      </c>
      <c r="AI37" s="69" t="n">
        <v>15153.8892481862</v>
      </c>
      <c r="AJ37" s="70" t="n">
        <f aca="false">AH37-AI37</f>
        <v>276.335302626154</v>
      </c>
      <c r="AM37" s="0"/>
    </row>
    <row r="38" customFormat="false" ht="12.75" hidden="false" customHeight="false" outlineLevel="0" collapsed="false">
      <c r="A38" s="55" t="n">
        <f aca="false">A37+1</f>
        <v>37128</v>
      </c>
      <c r="B38" s="38"/>
      <c r="C38" s="56" t="n">
        <v>5437.476</v>
      </c>
      <c r="D38" s="57" t="n">
        <f aca="false">C38*1.016</f>
        <v>5524.475616</v>
      </c>
      <c r="E38" s="58" t="n">
        <v>5513.00415695022</v>
      </c>
      <c r="F38" s="56" t="n">
        <f aca="false">IF(E38&gt;$C$3,$C$3,E38)</f>
        <v>5513.00415695022</v>
      </c>
      <c r="G38" s="59" t="n">
        <f aca="false">IF(F38&gt;E38,0,((E38-F38)*(1-0.01372)))</f>
        <v>0</v>
      </c>
      <c r="H38" s="1"/>
      <c r="I38" s="71" t="n">
        <f aca="false">I37</f>
        <v>0</v>
      </c>
      <c r="J38" s="72" t="n">
        <v>910</v>
      </c>
      <c r="K38" s="56" t="n">
        <f aca="false">IF(G38&gt;J38,0,G38-J38)</f>
        <v>-910</v>
      </c>
      <c r="L38" s="62" t="n">
        <f aca="false">F38+K38</f>
        <v>4603.00415695022</v>
      </c>
      <c r="M38" s="56" t="n">
        <f aca="false">IF(G38&gt;J38,G38-J38+J38,J38)</f>
        <v>910</v>
      </c>
      <c r="N38" s="56" t="n">
        <f aca="false">N37</f>
        <v>1500</v>
      </c>
      <c r="O38" s="56" t="n">
        <f aca="false">O37</f>
        <v>90</v>
      </c>
      <c r="P38" s="62" t="n">
        <f aca="false">E38-(N38+O38)</f>
        <v>3923.00415695022</v>
      </c>
      <c r="Q38" s="62" t="n">
        <f aca="false">L38-N38-I38</f>
        <v>3103.00415695022</v>
      </c>
      <c r="R38" s="63" t="n">
        <f aca="false">IF((M38-J38-O38)&lt;0,0,M38-J38-O38)</f>
        <v>0</v>
      </c>
      <c r="S38" s="64" t="n">
        <f aca="false">Q38*$S$13</f>
        <v>9743.43305282369</v>
      </c>
      <c r="T38" s="65" t="n">
        <f aca="false">$T$13*R38</f>
        <v>0</v>
      </c>
      <c r="U38" s="64" t="n">
        <f aca="false">I38*$U$13</f>
        <v>0</v>
      </c>
      <c r="V38" s="64" t="n">
        <f aca="false">5.775*$V$13</f>
        <v>606.375</v>
      </c>
      <c r="W38" s="64" t="n">
        <f aca="false">5.66*$W$13</f>
        <v>396.2</v>
      </c>
      <c r="X38" s="64" t="n">
        <f aca="false">4.7*$X$13</f>
        <v>2232.5</v>
      </c>
      <c r="Y38" s="64" t="n">
        <f aca="false">4.7*$Y$13</f>
        <v>1222</v>
      </c>
      <c r="Z38" s="64" t="n">
        <f aca="false">4.7*$Z$13</f>
        <v>0</v>
      </c>
      <c r="AA38" s="64" t="n">
        <f aca="false">SUM(V38:Z38)</f>
        <v>4457.075</v>
      </c>
      <c r="AB38" s="64" t="n">
        <f aca="false">D38*$C$6</f>
        <v>635.31469584</v>
      </c>
      <c r="AC38" s="66" t="n">
        <f aca="false">AB38+AA38+S38+T38+U38</f>
        <v>14835.8227486637</v>
      </c>
      <c r="AD38" s="0"/>
      <c r="AE38" s="67" t="n">
        <f aca="false">$C$3-L38</f>
        <v>1570.42884304978</v>
      </c>
      <c r="AF38" s="53" t="n">
        <f aca="false">AE38*$C$5</f>
        <v>69.0988690941904</v>
      </c>
      <c r="AG38" s="0"/>
      <c r="AH38" s="68" t="n">
        <f aca="false">AC38-AF38</f>
        <v>14766.7238795695</v>
      </c>
      <c r="AI38" s="69" t="n">
        <v>14499.6022600243</v>
      </c>
      <c r="AJ38" s="70" t="n">
        <f aca="false">AH38-AI38</f>
        <v>267.121619545162</v>
      </c>
      <c r="AM38" s="0"/>
    </row>
    <row r="39" customFormat="false" ht="12.75" hidden="false" customHeight="false" outlineLevel="0" collapsed="false">
      <c r="A39" s="55" t="n">
        <f aca="false">A38+1</f>
        <v>37129</v>
      </c>
      <c r="B39" s="38"/>
      <c r="C39" s="56" t="n">
        <v>5366.636</v>
      </c>
      <c r="D39" s="57" t="n">
        <f aca="false">C39*1.016</f>
        <v>5452.502176</v>
      </c>
      <c r="E39" s="58" t="n">
        <v>5441.18016830579</v>
      </c>
      <c r="F39" s="56" t="n">
        <f aca="false">IF(E39&gt;$C$3,$C$3,E39)</f>
        <v>5441.18016830579</v>
      </c>
      <c r="G39" s="59" t="n">
        <f aca="false">IF(F39&gt;E39,0,((E39-F39)*(1-0.01372)))</f>
        <v>0</v>
      </c>
      <c r="H39" s="1"/>
      <c r="I39" s="71" t="n">
        <f aca="false">I38</f>
        <v>0</v>
      </c>
      <c r="J39" s="72" t="n">
        <v>910</v>
      </c>
      <c r="K39" s="56" t="n">
        <f aca="false">IF(G39&gt;J39,0,G39-J39)</f>
        <v>-910</v>
      </c>
      <c r="L39" s="62" t="n">
        <f aca="false">F39+K39</f>
        <v>4531.18016830579</v>
      </c>
      <c r="M39" s="56" t="n">
        <f aca="false">IF(G39&gt;J39,G39-J39+J39,J39)</f>
        <v>910</v>
      </c>
      <c r="N39" s="56" t="n">
        <f aca="false">N38</f>
        <v>1500</v>
      </c>
      <c r="O39" s="56" t="n">
        <f aca="false">O38</f>
        <v>90</v>
      </c>
      <c r="P39" s="62" t="n">
        <f aca="false">E39-(N39+O39)</f>
        <v>3851.18016830579</v>
      </c>
      <c r="Q39" s="62" t="n">
        <f aca="false">L39-N39-I39</f>
        <v>3031.18016830579</v>
      </c>
      <c r="R39" s="63" t="n">
        <f aca="false">IF((M39-J39-O39)&lt;0,0,M39-J39-O39)</f>
        <v>0</v>
      </c>
      <c r="S39" s="64" t="n">
        <f aca="false">Q39*$S$13</f>
        <v>9517.90572848018</v>
      </c>
      <c r="T39" s="65" t="n">
        <f aca="false">$T$13*R39</f>
        <v>0</v>
      </c>
      <c r="U39" s="64" t="n">
        <f aca="false">I39*$U$13</f>
        <v>0</v>
      </c>
      <c r="V39" s="64" t="n">
        <f aca="false">5.775*$V$13</f>
        <v>606.375</v>
      </c>
      <c r="W39" s="64" t="n">
        <f aca="false">5.66*$W$13</f>
        <v>396.2</v>
      </c>
      <c r="X39" s="64" t="n">
        <f aca="false">4.7*$X$13</f>
        <v>2232.5</v>
      </c>
      <c r="Y39" s="64" t="n">
        <f aca="false">4.7*$Y$13</f>
        <v>1222</v>
      </c>
      <c r="Z39" s="64" t="n">
        <f aca="false">4.7*$Z$13</f>
        <v>0</v>
      </c>
      <c r="AA39" s="64" t="n">
        <f aca="false">SUM(V39:Z39)</f>
        <v>4457.075</v>
      </c>
      <c r="AB39" s="64" t="n">
        <f aca="false">D39*$C$6</f>
        <v>627.03775024</v>
      </c>
      <c r="AC39" s="66" t="n">
        <f aca="false">AB39+AA39+S39+T39+U39</f>
        <v>14602.0184787202</v>
      </c>
      <c r="AD39" s="0"/>
      <c r="AE39" s="67" t="n">
        <f aca="false">$C$3-L39</f>
        <v>1642.25283169421</v>
      </c>
      <c r="AF39" s="53" t="n">
        <f aca="false">AE39*$C$5</f>
        <v>72.2591245945452</v>
      </c>
      <c r="AG39" s="0"/>
      <c r="AH39" s="68" t="n">
        <f aca="false">AC39-AF39</f>
        <v>14529.7593541256</v>
      </c>
      <c r="AI39" s="69" t="n">
        <v>14265.9283356808</v>
      </c>
      <c r="AJ39" s="70" t="n">
        <f aca="false">AH39-AI39</f>
        <v>263.831018444806</v>
      </c>
      <c r="AM39" s="0"/>
    </row>
    <row r="40" customFormat="false" ht="12.75" hidden="false" customHeight="false" outlineLevel="0" collapsed="false">
      <c r="A40" s="55" t="n">
        <f aca="false">A39+1</f>
        <v>37130</v>
      </c>
      <c r="B40" s="38"/>
      <c r="C40" s="56" t="n">
        <v>5525.52</v>
      </c>
      <c r="D40" s="57" t="n">
        <f aca="false">C40*1.016</f>
        <v>5613.92832</v>
      </c>
      <c r="E40" s="58" t="n">
        <v>5602.27111426544</v>
      </c>
      <c r="F40" s="56" t="n">
        <f aca="false">IF(E40&gt;$C$3,$C$3,E40)</f>
        <v>5602.27111426544</v>
      </c>
      <c r="G40" s="59" t="n">
        <f aca="false">IF(F40&gt;E40,0,((E40-F40)*(1-0.01372)))</f>
        <v>0</v>
      </c>
      <c r="H40" s="1"/>
      <c r="I40" s="71" t="n">
        <f aca="false">I39</f>
        <v>0</v>
      </c>
      <c r="J40" s="72" t="n">
        <v>910</v>
      </c>
      <c r="K40" s="56" t="n">
        <f aca="false">IF(G40&gt;J40,0,G40-J40)</f>
        <v>-910</v>
      </c>
      <c r="L40" s="62" t="n">
        <f aca="false">F40+K40</f>
        <v>4692.27111426544</v>
      </c>
      <c r="M40" s="56" t="n">
        <f aca="false">IF(G40&gt;J40,G40-J40+J40,J40)</f>
        <v>910</v>
      </c>
      <c r="N40" s="56" t="n">
        <f aca="false">N39</f>
        <v>1500</v>
      </c>
      <c r="O40" s="56" t="n">
        <f aca="false">O39</f>
        <v>90</v>
      </c>
      <c r="P40" s="62" t="n">
        <f aca="false">E40-(N40+O40)</f>
        <v>4012.27111426544</v>
      </c>
      <c r="Q40" s="62" t="n">
        <f aca="false">L40-N40-I40</f>
        <v>3192.27111426544</v>
      </c>
      <c r="R40" s="63" t="n">
        <f aca="false">IF((M40-J40-O40)&lt;0,0,M40-J40-O40)</f>
        <v>0</v>
      </c>
      <c r="S40" s="64" t="n">
        <f aca="false">Q40*$S$13</f>
        <v>10023.7312987935</v>
      </c>
      <c r="T40" s="65" t="n">
        <f aca="false">$T$13*R40</f>
        <v>0</v>
      </c>
      <c r="U40" s="64" t="n">
        <f aca="false">I40*$U$13</f>
        <v>0</v>
      </c>
      <c r="V40" s="64" t="n">
        <f aca="false">5.775*$V$13</f>
        <v>606.375</v>
      </c>
      <c r="W40" s="64" t="n">
        <f aca="false">5.66*$W$13</f>
        <v>396.2</v>
      </c>
      <c r="X40" s="64" t="n">
        <f aca="false">4.7*$X$13</f>
        <v>2232.5</v>
      </c>
      <c r="Y40" s="64" t="n">
        <f aca="false">4.7*$Y$13</f>
        <v>1222</v>
      </c>
      <c r="Z40" s="64" t="n">
        <f aca="false">4.7*$Z$13</f>
        <v>0</v>
      </c>
      <c r="AA40" s="64" t="n">
        <f aca="false">SUM(V40:Z40)</f>
        <v>4457.075</v>
      </c>
      <c r="AB40" s="64" t="n">
        <f aca="false">D40*$C$6</f>
        <v>645.6017568</v>
      </c>
      <c r="AC40" s="66" t="n">
        <f aca="false">AB40+AA40+S40+T40+U40</f>
        <v>15126.4080555935</v>
      </c>
      <c r="AD40" s="0"/>
      <c r="AE40" s="67" t="n">
        <f aca="false">$C$3-L40</f>
        <v>1481.16188573456</v>
      </c>
      <c r="AF40" s="53" t="n">
        <f aca="false">AE40*$C$5</f>
        <v>65.1711229723208</v>
      </c>
      <c r="AG40" s="0"/>
      <c r="AH40" s="68" t="n">
        <f aca="false">AC40-AF40</f>
        <v>15061.2369326212</v>
      </c>
      <c r="AI40" s="69" t="n">
        <v>14790.0255659941</v>
      </c>
      <c r="AJ40" s="70" t="n">
        <f aca="false">AH40-AI40</f>
        <v>271.211366627029</v>
      </c>
      <c r="AM40" s="0"/>
    </row>
    <row r="41" customFormat="false" ht="12.75" hidden="false" customHeight="false" outlineLevel="0" collapsed="false">
      <c r="A41" s="55" t="n">
        <f aca="false">A40+1</f>
        <v>37131</v>
      </c>
      <c r="B41" s="38"/>
      <c r="C41" s="56" t="n">
        <v>5426.344</v>
      </c>
      <c r="D41" s="57" t="n">
        <f aca="false">C41*1.016</f>
        <v>5513.165504</v>
      </c>
      <c r="E41" s="58" t="n">
        <v>5501.71753016324</v>
      </c>
      <c r="F41" s="56" t="n">
        <f aca="false">IF(E41&gt;$C$3,$C$3,E41)</f>
        <v>5501.71753016324</v>
      </c>
      <c r="G41" s="59" t="n">
        <f aca="false">IF(F41&gt;E41,0,((E41-F41)*(1-0.01372)))</f>
        <v>0</v>
      </c>
      <c r="H41" s="1"/>
      <c r="I41" s="71" t="n">
        <f aca="false">I40</f>
        <v>0</v>
      </c>
      <c r="J41" s="72" t="n">
        <v>910</v>
      </c>
      <c r="K41" s="56" t="n">
        <f aca="false">IF(G41&gt;J41,0,G41-J41)</f>
        <v>-910</v>
      </c>
      <c r="L41" s="62" t="n">
        <f aca="false">F41+K41</f>
        <v>4591.71753016324</v>
      </c>
      <c r="M41" s="56" t="n">
        <f aca="false">IF(G41&gt;J41,G41-J41+J41,J41)</f>
        <v>910</v>
      </c>
      <c r="N41" s="56" t="n">
        <f aca="false">N40</f>
        <v>1500</v>
      </c>
      <c r="O41" s="56" t="n">
        <f aca="false">O40</f>
        <v>90</v>
      </c>
      <c r="P41" s="62" t="n">
        <f aca="false">E41-(N41+O41)</f>
        <v>3911.71753016324</v>
      </c>
      <c r="Q41" s="62" t="n">
        <f aca="false">L41-N41-I41</f>
        <v>3091.71753016324</v>
      </c>
      <c r="R41" s="63" t="n">
        <f aca="false">IF((M41-J41-O41)&lt;0,0,M41-J41-O41)</f>
        <v>0</v>
      </c>
      <c r="S41" s="64" t="n">
        <f aca="false">Q41*$S$13</f>
        <v>9707.99304471256</v>
      </c>
      <c r="T41" s="65" t="n">
        <f aca="false">$T$13*R41</f>
        <v>0</v>
      </c>
      <c r="U41" s="64" t="n">
        <f aca="false">I41*$U$13</f>
        <v>0</v>
      </c>
      <c r="V41" s="64" t="n">
        <f aca="false">5.775*$V$13</f>
        <v>606.375</v>
      </c>
      <c r="W41" s="64" t="n">
        <f aca="false">5.66*$W$13</f>
        <v>396.2</v>
      </c>
      <c r="X41" s="64" t="n">
        <f aca="false">4.7*$X$13</f>
        <v>2232.5</v>
      </c>
      <c r="Y41" s="64" t="n">
        <f aca="false">4.7*$Y$13</f>
        <v>1222</v>
      </c>
      <c r="Z41" s="64" t="n">
        <f aca="false">4.7*$Z$13</f>
        <v>0</v>
      </c>
      <c r="AA41" s="64" t="n">
        <f aca="false">SUM(V41:Z41)</f>
        <v>4457.075</v>
      </c>
      <c r="AB41" s="64" t="n">
        <f aca="false">D41*$C$6</f>
        <v>634.01403296</v>
      </c>
      <c r="AC41" s="66" t="n">
        <f aca="false">AB41+AA41+S41+T41+U41</f>
        <v>14799.0820776726</v>
      </c>
      <c r="AD41" s="0"/>
      <c r="AE41" s="67" t="n">
        <f aca="false">$C$3-L41</f>
        <v>1581.71546983676</v>
      </c>
      <c r="AF41" s="53" t="n">
        <f aca="false">AE41*$C$5</f>
        <v>69.5954806728176</v>
      </c>
      <c r="AG41" s="0"/>
      <c r="AH41" s="68" t="n">
        <f aca="false">AC41-AF41</f>
        <v>14729.4865969997</v>
      </c>
      <c r="AI41" s="69" t="n">
        <v>14462.8820719132</v>
      </c>
      <c r="AJ41" s="70" t="n">
        <f aca="false">AH41-AI41</f>
        <v>266.604525086532</v>
      </c>
      <c r="AM41" s="0"/>
    </row>
    <row r="42" customFormat="false" ht="12.75" hidden="false" customHeight="false" outlineLevel="0" collapsed="false">
      <c r="A42" s="55" t="n">
        <f aca="false">A41+1</f>
        <v>37132</v>
      </c>
      <c r="B42" s="38"/>
      <c r="C42" s="56" t="n">
        <v>5762.328</v>
      </c>
      <c r="D42" s="57" t="n">
        <f aca="false">C42*1.016</f>
        <v>5854.525248</v>
      </c>
      <c r="E42" s="58" t="n">
        <v>5842.36844773396</v>
      </c>
      <c r="F42" s="56" t="n">
        <f aca="false">IF(E42&gt;$C$3,$C$3,E42)</f>
        <v>5842.36844773396</v>
      </c>
      <c r="G42" s="59" t="n">
        <f aca="false">IF(F42&gt;E42,0,((E42-F42)*(1-0.01372)))</f>
        <v>0</v>
      </c>
      <c r="H42" s="1"/>
      <c r="I42" s="71" t="n">
        <f aca="false">I41</f>
        <v>0</v>
      </c>
      <c r="J42" s="72" t="n">
        <v>910</v>
      </c>
      <c r="K42" s="56" t="n">
        <f aca="false">IF(G42&gt;J42,0,G42-J42)</f>
        <v>-910</v>
      </c>
      <c r="L42" s="62" t="n">
        <f aca="false">F42+K42</f>
        <v>4932.36844773396</v>
      </c>
      <c r="M42" s="56" t="n">
        <f aca="false">IF(G42&gt;J42,G42-J42+J42,J42)</f>
        <v>910</v>
      </c>
      <c r="N42" s="56" t="n">
        <f aca="false">N41</f>
        <v>1500</v>
      </c>
      <c r="O42" s="56" t="n">
        <f aca="false">O41</f>
        <v>90</v>
      </c>
      <c r="P42" s="62" t="n">
        <f aca="false">E42-(N42+O42)</f>
        <v>4252.36844773396</v>
      </c>
      <c r="Q42" s="62" t="n">
        <f aca="false">L42-N42-I42</f>
        <v>3432.36844773396</v>
      </c>
      <c r="R42" s="63" t="n">
        <f aca="false">IF((M42-J42-O42)&lt;0,0,M42-J42-O42)</f>
        <v>0</v>
      </c>
      <c r="S42" s="64" t="n">
        <f aca="false">Q42*$S$13</f>
        <v>10777.6369258846</v>
      </c>
      <c r="T42" s="65" t="n">
        <f aca="false">$T$13*R42</f>
        <v>0</v>
      </c>
      <c r="U42" s="64" t="n">
        <f aca="false">I42*$U$13</f>
        <v>0</v>
      </c>
      <c r="V42" s="64" t="n">
        <f aca="false">5.775*$V$13</f>
        <v>606.375</v>
      </c>
      <c r="W42" s="64" t="n">
        <f aca="false">5.66*$W$13</f>
        <v>396.2</v>
      </c>
      <c r="X42" s="64" t="n">
        <f aca="false">4.7*$X$13</f>
        <v>2232.5</v>
      </c>
      <c r="Y42" s="64" t="n">
        <f aca="false">4.7*$Y$13</f>
        <v>1222</v>
      </c>
      <c r="Z42" s="64" t="n">
        <f aca="false">4.7*$Z$13</f>
        <v>0</v>
      </c>
      <c r="AA42" s="64" t="n">
        <f aca="false">SUM(V42:Z42)</f>
        <v>4457.075</v>
      </c>
      <c r="AB42" s="64" t="n">
        <f aca="false">D42*$C$6</f>
        <v>673.27040352</v>
      </c>
      <c r="AC42" s="66" t="n">
        <f aca="false">AB42+AA42+S42+T42+U42</f>
        <v>15907.9823294046</v>
      </c>
      <c r="AD42" s="0"/>
      <c r="AE42" s="67" t="n">
        <f aca="false">$C$3-L42</f>
        <v>1241.06455226604</v>
      </c>
      <c r="AF42" s="53" t="n">
        <f aca="false">AE42*$C$5</f>
        <v>54.6068402997059</v>
      </c>
      <c r="AG42" s="0"/>
      <c r="AH42" s="68" t="n">
        <f aca="false">AC42-AF42</f>
        <v>15853.3754891049</v>
      </c>
      <c r="AI42" s="69" t="n">
        <v>15571.1641130853</v>
      </c>
      <c r="AJ42" s="70" t="n">
        <f aca="false">AH42-AI42</f>
        <v>282.211376019646</v>
      </c>
      <c r="AM42" s="0"/>
    </row>
    <row r="43" customFormat="false" ht="12.75" hidden="false" customHeight="false" outlineLevel="0" collapsed="false">
      <c r="A43" s="55" t="n">
        <f aca="false">A42+1</f>
        <v>37133</v>
      </c>
      <c r="B43" s="38"/>
      <c r="C43" s="56" t="n">
        <v>5953.596</v>
      </c>
      <c r="D43" s="57" t="n">
        <f aca="false">C43*1.016</f>
        <v>6048.853536</v>
      </c>
      <c r="E43" s="58" t="n">
        <v>6036.29321707391</v>
      </c>
      <c r="F43" s="56" t="n">
        <f aca="false">IF(E43&gt;$C$3,$C$3,E43)</f>
        <v>6036.29321707391</v>
      </c>
      <c r="G43" s="59" t="n">
        <f aca="false">IF(F43&gt;E43,0,((E43-F43)*(1-0.01372)))</f>
        <v>0</v>
      </c>
      <c r="H43" s="1"/>
      <c r="I43" s="71" t="n">
        <f aca="false">I42</f>
        <v>0</v>
      </c>
      <c r="J43" s="72" t="n">
        <v>910</v>
      </c>
      <c r="K43" s="56" t="n">
        <f aca="false">IF(G43&gt;J43,0,G43-J43)</f>
        <v>-910</v>
      </c>
      <c r="L43" s="62" t="n">
        <f aca="false">F43+K43</f>
        <v>5126.29321707391</v>
      </c>
      <c r="M43" s="56" t="n">
        <f aca="false">IF(G43&gt;J43,G43-J43+J43,J43)</f>
        <v>910</v>
      </c>
      <c r="N43" s="56" t="n">
        <f aca="false">N42</f>
        <v>1500</v>
      </c>
      <c r="O43" s="56" t="n">
        <f aca="false">O42</f>
        <v>90</v>
      </c>
      <c r="P43" s="62" t="n">
        <f aca="false">E43-(N43+O43)</f>
        <v>4446.29321707391</v>
      </c>
      <c r="Q43" s="62" t="n">
        <f aca="false">L43-N43-I43</f>
        <v>3626.29321707391</v>
      </c>
      <c r="R43" s="63" t="n">
        <f aca="false">IF((M43-J43-O43)&lt;0,0,M43-J43-O43)</f>
        <v>0</v>
      </c>
      <c r="S43" s="64" t="n">
        <f aca="false">Q43*$S$13</f>
        <v>11386.5607016121</v>
      </c>
      <c r="T43" s="65" t="n">
        <f aca="false">$T$13*R43</f>
        <v>0</v>
      </c>
      <c r="U43" s="64" t="n">
        <f aca="false">I43*$U$13</f>
        <v>0</v>
      </c>
      <c r="V43" s="64" t="n">
        <f aca="false">5.775*$V$13</f>
        <v>606.375</v>
      </c>
      <c r="W43" s="64" t="n">
        <f aca="false">5.66*$W$13</f>
        <v>396.2</v>
      </c>
      <c r="X43" s="64" t="n">
        <f aca="false">4.7*$X$13</f>
        <v>2232.5</v>
      </c>
      <c r="Y43" s="64" t="n">
        <f aca="false">4.7*$Y$13</f>
        <v>1222</v>
      </c>
      <c r="Z43" s="64" t="n">
        <f aca="false">4.7*$Z$13</f>
        <v>0</v>
      </c>
      <c r="AA43" s="64" t="n">
        <f aca="false">SUM(V43:Z43)</f>
        <v>4457.075</v>
      </c>
      <c r="AB43" s="64" t="n">
        <f aca="false">D43*$C$6</f>
        <v>695.61815664</v>
      </c>
      <c r="AC43" s="66" t="n">
        <f aca="false">AB43+AA43+S43+T43+U43</f>
        <v>16539.2538582521</v>
      </c>
      <c r="AD43" s="0"/>
      <c r="AE43" s="67" t="n">
        <f aca="false">$C$3-L43</f>
        <v>1047.13978292609</v>
      </c>
      <c r="AF43" s="53" t="n">
        <f aca="false">AE43*$C$5</f>
        <v>46.0741504487478</v>
      </c>
      <c r="AG43" s="0"/>
      <c r="AH43" s="74" t="n">
        <f aca="false">AC43-AF43</f>
        <v>16493.1797078033</v>
      </c>
      <c r="AI43" s="69" t="n">
        <v>16202.0837088127</v>
      </c>
      <c r="AJ43" s="70" t="n">
        <f aca="false">AH43-AI43</f>
        <v>291.095998990602</v>
      </c>
      <c r="AM43" s="0"/>
    </row>
    <row r="44" customFormat="false" ht="13.5" hidden="false" customHeight="false" outlineLevel="0" collapsed="false">
      <c r="A44" s="75" t="n">
        <f aca="false">A43+1</f>
        <v>37134</v>
      </c>
      <c r="B44" s="38"/>
      <c r="C44" s="56" t="n">
        <v>6010.268</v>
      </c>
      <c r="D44" s="57" t="n">
        <f aca="false">C44*1.016</f>
        <v>6106.432288</v>
      </c>
      <c r="E44" s="58" t="n">
        <v>6093.75240798946</v>
      </c>
      <c r="F44" s="56" t="n">
        <f aca="false">IF(E44&gt;$C$3,$C$3,E44)</f>
        <v>6093.75240798946</v>
      </c>
      <c r="G44" s="59" t="n">
        <f aca="false">IF(F44=E44,0,((E44-F44)*(1-0.01372)))</f>
        <v>0</v>
      </c>
      <c r="H44" s="1"/>
      <c r="I44" s="76" t="n">
        <f aca="false">I43</f>
        <v>0</v>
      </c>
      <c r="J44" s="72" t="n">
        <v>910</v>
      </c>
      <c r="K44" s="77" t="n">
        <f aca="false">IF(G44&gt;J44,0,G44-J44)</f>
        <v>-910</v>
      </c>
      <c r="L44" s="62" t="n">
        <f aca="false">F44+K44</f>
        <v>5183.75240798946</v>
      </c>
      <c r="M44" s="56" t="n">
        <f aca="false">IF(G44&gt;J44,G44-J44+J44,J44)</f>
        <v>910</v>
      </c>
      <c r="N44" s="77" t="n">
        <f aca="false">N43</f>
        <v>1500</v>
      </c>
      <c r="O44" s="77" t="n">
        <f aca="false">O43</f>
        <v>90</v>
      </c>
      <c r="P44" s="78" t="n">
        <f aca="false">E44-(N44+O44)</f>
        <v>4503.75240798946</v>
      </c>
      <c r="Q44" s="78" t="n">
        <f aca="false">L44-N44-I44</f>
        <v>3683.75240798946</v>
      </c>
      <c r="R44" s="63" t="n">
        <f aca="false">IF((M44-J44-O44)&lt;0,0,M44-J44-O44)</f>
        <v>0</v>
      </c>
      <c r="S44" s="79" t="n">
        <f aca="false">Q44*$S$13</f>
        <v>11566.9825610869</v>
      </c>
      <c r="T44" s="80" t="n">
        <f aca="false">$T$13*R44</f>
        <v>0</v>
      </c>
      <c r="U44" s="79" t="n">
        <f aca="false">I44*$U$13</f>
        <v>0</v>
      </c>
      <c r="V44" s="64" t="n">
        <f aca="false">5.775*$V$13</f>
        <v>606.375</v>
      </c>
      <c r="W44" s="64" t="n">
        <f aca="false">5.66*$W$13</f>
        <v>396.2</v>
      </c>
      <c r="X44" s="64" t="n">
        <f aca="false">4.7*$X$13</f>
        <v>2232.5</v>
      </c>
      <c r="Y44" s="64" t="n">
        <f aca="false">4.7*$Y$13</f>
        <v>1222</v>
      </c>
      <c r="Z44" s="64" t="n">
        <f aca="false">4.7*$Z$13</f>
        <v>0</v>
      </c>
      <c r="AA44" s="64" t="n">
        <f aca="false">SUM(V44:Z44)</f>
        <v>4457.075</v>
      </c>
      <c r="AB44" s="79" t="n">
        <f aca="false">D44*$C$6</f>
        <v>702.23971312</v>
      </c>
      <c r="AC44" s="81" t="n">
        <f aca="false">AB44+AA44+S44+T44+U44</f>
        <v>16726.2972742069</v>
      </c>
      <c r="AD44" s="0"/>
      <c r="AE44" s="82" t="n">
        <f aca="false">$C$3-L44</f>
        <v>989.680592010544</v>
      </c>
      <c r="AF44" s="83" t="n">
        <f aca="false">AE44*$C$5</f>
        <v>43.545946048464</v>
      </c>
      <c r="AG44" s="0"/>
      <c r="AH44" s="84" t="n">
        <f aca="false">AC44-AF44</f>
        <v>16682.7513281584</v>
      </c>
      <c r="AI44" s="69" t="n">
        <v>16389.0228482875</v>
      </c>
      <c r="AJ44" s="70" t="n">
        <f aca="false">AH44-AI44</f>
        <v>293.728479870882</v>
      </c>
      <c r="AM44" s="0"/>
    </row>
    <row r="45" customFormat="false" ht="16.5" hidden="false" customHeight="false" outlineLevel="0" collapsed="false">
      <c r="A45" s="85"/>
      <c r="B45" s="86" t="s">
        <v>35</v>
      </c>
      <c r="C45" s="87" t="n">
        <f aca="false">SUM(C14:C44)</f>
        <v>174188.478</v>
      </c>
      <c r="D45" s="88" t="n">
        <f aca="false">SUM(D14:D44)</f>
        <v>176975.493648</v>
      </c>
      <c r="E45" s="88" t="n">
        <f aca="false">SUM(E14:E44)</f>
        <v>176608.005677786</v>
      </c>
      <c r="F45" s="88" t="n">
        <f aca="false">SUM(F14:F44)</f>
        <v>176379.517323127</v>
      </c>
      <c r="G45" s="89" t="n">
        <f aca="false">SUM(G14:G44)</f>
        <v>225.353494432907</v>
      </c>
      <c r="H45" s="90"/>
      <c r="I45" s="87" t="n">
        <f aca="false">SUM(I14:I44)</f>
        <v>0</v>
      </c>
      <c r="J45" s="88" t="n">
        <f aca="false">SUM(J14:J44)</f>
        <v>28210</v>
      </c>
      <c r="K45" s="91" t="n">
        <f aca="false">SUM(K14:K44)</f>
        <v>-27984.6465055671</v>
      </c>
      <c r="L45" s="88" t="n">
        <f aca="false">SUM(L14:L44)</f>
        <v>148394.87081756</v>
      </c>
      <c r="M45" s="88" t="n">
        <f aca="false">SUM(M14:M44)</f>
        <v>28210</v>
      </c>
      <c r="N45" s="88" t="n">
        <f aca="false">SUM(N14:N44)</f>
        <v>46474</v>
      </c>
      <c r="O45" s="88" t="n">
        <f aca="false">SUM(O14:O44)</f>
        <v>2610</v>
      </c>
      <c r="P45" s="88" t="n">
        <f aca="false">SUM(P14:P44)</f>
        <v>127524.005677786</v>
      </c>
      <c r="Q45" s="88" t="n">
        <f aca="false">SUM(Q14:Q44)</f>
        <v>101920.87081756</v>
      </c>
      <c r="R45" s="92" t="n">
        <f aca="false">SUM(R14:R44)</f>
        <v>0</v>
      </c>
      <c r="S45" s="93" t="n">
        <f aca="false">SUM(S14:S44)</f>
        <v>320031.534367138</v>
      </c>
      <c r="T45" s="93" t="n">
        <f aca="false">SUM(T14:T44)</f>
        <v>0</v>
      </c>
      <c r="U45" s="93" t="n">
        <f aca="false">SUM(U14:U44)</f>
        <v>0</v>
      </c>
      <c r="V45" s="93" t="n">
        <f aca="false">SUM(V14:V44)</f>
        <v>18797.625</v>
      </c>
      <c r="W45" s="93" t="n">
        <f aca="false">SUM(W14:W44)</f>
        <v>12282.2</v>
      </c>
      <c r="X45" s="93" t="n">
        <f aca="false">SUM(X14:X44)</f>
        <v>69207.5</v>
      </c>
      <c r="Y45" s="93" t="n">
        <f aca="false">SUM(Y14:Y44)</f>
        <v>37882</v>
      </c>
      <c r="Z45" s="93" t="n">
        <f aca="false">SUM(Z14:Z44)</f>
        <v>0</v>
      </c>
      <c r="AA45" s="94" t="n">
        <f aca="false">SUM(AA14:AA44)</f>
        <v>138169.325</v>
      </c>
      <c r="AB45" s="93" t="n">
        <f aca="false">SUM(AB14:AB44)</f>
        <v>20341.67218632</v>
      </c>
      <c r="AC45" s="95" t="n">
        <f aca="false">SUM(AC14:AC44)</f>
        <v>478542.531553458</v>
      </c>
      <c r="AD45" s="90"/>
      <c r="AE45" s="87" t="n">
        <f aca="false">SUM(AE14:AE44)</f>
        <v>42981.5521824402</v>
      </c>
      <c r="AF45" s="96" t="n">
        <f aca="false">SUM(AF14:AF44)</f>
        <v>1891.18829602737</v>
      </c>
      <c r="AG45" s="90"/>
      <c r="AH45" s="97" t="n">
        <f aca="false">SUM(AH14:AH44)</f>
        <v>476651.34325743</v>
      </c>
      <c r="AJ45" s="70"/>
      <c r="AM45" s="0"/>
    </row>
    <row r="46" customFormat="false" ht="12.75" hidden="false" customHeight="false" outlineLevel="0" collapsed="false">
      <c r="AP46" s="98"/>
      <c r="AQ46" s="70"/>
    </row>
  </sheetData>
  <mergeCells count="1"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2001-10-02T17:26:17Z</dcterms:created>
  <dc:creator>mbronst2</dc:creator>
  <dc:description/>
  <dc:language>en-US</dc:language>
  <cp:lastModifiedBy>mbronst2</cp:lastModifiedBy>
  <cp:lastPrinted>2001-10-17T14:17:56Z</cp:lastPrinted>
  <dcterms:modified xsi:type="dcterms:W3CDTF">2001-10-17T15:35:15Z</dcterms:modified>
  <cp:revision>0</cp:revision>
  <dc:subject/>
  <dc:title/>
</cp:coreProperties>
</file>