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<sst xmlns="http://schemas.openxmlformats.org/spreadsheetml/2006/main" count="36" uniqueCount="35">
  <si>
    <t xml:space="preserve">Inputs:</t>
  </si>
  <si>
    <t xml:space="preserve">Invoice Month</t>
  </si>
  <si>
    <t xml:space="preserve">Redwood Capacity (Malin)</t>
  </si>
  <si>
    <t xml:space="preserve">*All cells in blue are inputs</t>
  </si>
  <si>
    <t xml:space="preserve">Contract Quantity (CQ)</t>
  </si>
  <si>
    <t xml:space="preserve">Commodity Charge</t>
  </si>
  <si>
    <t xml:space="preserve">Gas Service Fee</t>
  </si>
  <si>
    <t xml:space="preserve">Fuel Charge</t>
  </si>
  <si>
    <t xml:space="preserve">Palo Alto Metered Flow (MCF)</t>
  </si>
  <si>
    <t xml:space="preserve">Date</t>
  </si>
  <si>
    <t xml:space="preserve">D416</t>
  </si>
  <si>
    <t xml:space="preserve">Total Flow (MCF)</t>
  </si>
  <si>
    <t xml:space="preserve">Total Flow at City Gate (MMBtu)</t>
  </si>
  <si>
    <t xml:space="preserve">Total at Malin (CG+Fuel)</t>
  </si>
  <si>
    <t xml:space="preserve">Gas Flow to Malin</t>
  </si>
  <si>
    <t xml:space="preserve">Gas Flow to City Gate</t>
  </si>
  <si>
    <t xml:space="preserve">Fixed Price Gas From Enron (Malin)</t>
  </si>
  <si>
    <t xml:space="preserve">Fixed Price Gas From Enron (City Gate)</t>
  </si>
  <si>
    <t xml:space="preserve">Displaced Malin Gas </t>
  </si>
  <si>
    <t xml:space="preserve">Actual Gas Flow to Malin</t>
  </si>
  <si>
    <t xml:space="preserve">Actual Gas Flow to City Gate</t>
  </si>
  <si>
    <t xml:space="preserve">3rd Party Contracted Baseload (Malin)</t>
  </si>
  <si>
    <t xml:space="preserve">3rd Party Contracted Baseload (City Gate)</t>
  </si>
  <si>
    <t xml:space="preserve">Total Flow less Baseload (Malin)</t>
  </si>
  <si>
    <t xml:space="preserve">Total Flow less Baseload and Fixed Price Gas (Malin)</t>
  </si>
  <si>
    <t xml:space="preserve">Total Flow to Less Fixed Price Gas (City Gate)</t>
  </si>
  <si>
    <t xml:space="preserve">Bidweek Gas at NGI Malin</t>
  </si>
  <si>
    <t xml:space="preserve">Bidweek Gas at NGI Citygate</t>
  </si>
  <si>
    <t xml:space="preserve">Fixed Price Gas at Malin</t>
  </si>
  <si>
    <t xml:space="preserve">Fixed Price Gas at Citygate</t>
  </si>
  <si>
    <t xml:space="preserve">Total Cost of Gas</t>
  </si>
  <si>
    <t xml:space="preserve">Unused Redwood MMBtu</t>
  </si>
  <si>
    <t xml:space="preserve">Redwood Credit</t>
  </si>
  <si>
    <t xml:space="preserve">Total Charge to Palo Alto</t>
  </si>
  <si>
    <t xml:space="preserve">TOTAL: 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</si>
</sst>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_)"/>
    <numFmt numFmtId="166" formatCode="0.00%"/>
    <numFmt numFmtId="167" formatCode="[$-409]#,##0.00_);[RED]\(#,##0.00\)"/>
    <numFmt numFmtId="168" formatCode="_(* #,##0.00_);_(* \(#,##0.00\);_(* \-??_);_(@_)"/>
    <numFmt numFmtId="169" formatCode="_(* #,##0_);_(* \(#,##0\);_(* \-??_);_(@_)"/>
    <numFmt numFmtId="170" formatCode="_(\$* #,##0.00_);_(\$* \(#,##0.00\);_(\$* \-??_);_(@_)"/>
    <numFmt numFmtId="171" formatCode="[$-409]mmm\-yy"/>
    <numFmt numFmtId="172" formatCode="#,##0"/>
    <numFmt numFmtId="173" formatCode="_(\$* #,##0.000_);_(\$* \(#,##0.000\);_(\$* \-??_);_(@_)"/>
    <numFmt numFmtId="174" formatCode="[$-409]d\-mmm\-yy"/>
    <numFmt numFmtId="175" formatCode="_(\$* #,##0_);_(\$* \(#,##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993366"/>
        <bgColor rgb="FF993366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5" borderId="1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5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1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99"/>
    <col collapsed="false" customWidth="true" hidden="false" outlineLevel="0" max="7" min="7" style="0" width="17.28"/>
    <col collapsed="false" customWidth="true" hidden="false" outlineLevel="0" max="10" min="10" style="0" width="10.85"/>
    <col collapsed="false" customWidth="true" hidden="false" outlineLevel="0" max="11" min="11" style="0" width="12.56"/>
    <col collapsed="false" customWidth="true" hidden="false" outlineLevel="0" max="12" min="12" style="0" width="10.99"/>
    <col collapsed="false" customWidth="true" hidden="false" outlineLevel="0" max="13" min="13" style="1" width="9.28"/>
    <col collapsed="false" customWidth="true" hidden="false" outlineLevel="0" max="15" min="14" style="1" width="9.85"/>
    <col collapsed="false" customWidth="true" hidden="false" outlineLevel="0" max="16" min="16" style="0" width="12.56"/>
    <col collapsed="false" customWidth="true" hidden="false" outlineLevel="0" max="17" min="17" style="0" width="12.99"/>
    <col collapsed="false" customWidth="true" hidden="false" outlineLevel="0" max="18" min="18" style="0" width="11.7"/>
    <col collapsed="false" customWidth="true" hidden="false" outlineLevel="0" max="19" min="19" style="0" width="9.28"/>
    <col collapsed="false" customWidth="true" hidden="false" outlineLevel="0" max="21" min="21" style="1" width="11.99"/>
    <col collapsed="false" customWidth="true" hidden="false" outlineLevel="0" max="22" min="22" style="1" width="13.14"/>
    <col collapsed="false" customWidth="true" hidden="false" outlineLevel="0" max="23" min="23" style="0" width="11.99"/>
    <col collapsed="false" customWidth="true" hidden="false" outlineLevel="0" max="24" min="24" style="0" width="14.7"/>
    <col collapsed="false" customWidth="true" hidden="false" outlineLevel="0" max="25" min="25" style="2" width="12.85"/>
    <col collapsed="false" customWidth="true" hidden="false" outlineLevel="0" max="26" min="26" style="1" width="14.99"/>
    <col collapsed="false" customWidth="true" hidden="false" outlineLevel="0" max="27" min="27" style="1" width="12.56"/>
    <col collapsed="false" customWidth="true" hidden="false" outlineLevel="0" max="28" min="28" style="3" width="9.14"/>
    <col collapsed="false" customWidth="true" hidden="false" outlineLevel="0" max="29" min="29" style="3" width="13.41"/>
    <col collapsed="false" customWidth="true" hidden="false" outlineLevel="0" max="30" min="30" style="0" width="12.56"/>
    <col collapsed="false" customWidth="true" hidden="false" outlineLevel="0" max="31" min="31" style="0" width="14.99"/>
    <col collapsed="false" customWidth="true" hidden="false" outlineLevel="0" max="33" min="33" style="0" width="11.13"/>
    <col collapsed="false" customWidth="true" hidden="false" outlineLevel="0" max="34" min="34" style="3" width="10.56"/>
    <col collapsed="false" customWidth="true" hidden="false" outlineLevel="0" max="36" min="36" style="0" width="14.56"/>
    <col collapsed="false" customWidth="true" hidden="false" outlineLevel="0" max="38" min="38" style="0" width="12.85"/>
  </cols>
  <sheetData>
    <row r="1" customFormat="false" ht="12.75" hidden="false" customHeight="false" outlineLevel="0" collapsed="false">
      <c r="A1" s="4" t="s">
        <v>0</v>
      </c>
      <c r="B1" s="5"/>
      <c r="C1" s="6"/>
    </row>
    <row r="2" customFormat="false" ht="13.5" hidden="false" customHeight="false" outlineLevel="0" collapsed="false">
      <c r="A2" s="7" t="s">
        <v>1</v>
      </c>
      <c r="B2" s="8"/>
      <c r="C2" s="9" t="n">
        <v>37073</v>
      </c>
    </row>
    <row r="3" customFormat="false" ht="13.5" hidden="false" customHeight="false" outlineLevel="0" collapsed="false">
      <c r="A3" s="7" t="s">
        <v>2</v>
      </c>
      <c r="B3" s="8"/>
      <c r="C3" s="10" t="n">
        <f aca="false">C4*(1+C7)</f>
        <v>6173.433</v>
      </c>
      <c r="F3" s="11" t="s">
        <v>3</v>
      </c>
      <c r="G3" s="11"/>
    </row>
    <row r="4" customFormat="false" ht="12.75" hidden="false" customHeight="false" outlineLevel="0" collapsed="false">
      <c r="A4" s="7" t="s">
        <v>4</v>
      </c>
      <c r="B4" s="8"/>
      <c r="C4" s="12" t="n">
        <v>6090</v>
      </c>
    </row>
    <row r="5" customFormat="false" ht="12.75" hidden="false" customHeight="false" outlineLevel="0" collapsed="false">
      <c r="A5" s="7" t="s">
        <v>5</v>
      </c>
      <c r="B5" s="8"/>
      <c r="C5" s="13" t="n">
        <v>0.044</v>
      </c>
    </row>
    <row r="6" customFormat="false" ht="12.75" hidden="false" customHeight="false" outlineLevel="0" collapsed="false">
      <c r="A6" s="7" t="s">
        <v>6</v>
      </c>
      <c r="B6" s="8"/>
      <c r="C6" s="13" t="n">
        <v>0.115</v>
      </c>
    </row>
    <row r="7" customFormat="false" ht="13.5" hidden="false" customHeight="false" outlineLevel="0" collapsed="false">
      <c r="A7" s="14" t="s">
        <v>7</v>
      </c>
      <c r="B7" s="15"/>
      <c r="C7" s="16" t="n">
        <v>0.0137</v>
      </c>
    </row>
    <row r="8" customFormat="false" ht="12.75" hidden="false" customHeight="false" outlineLevel="0" collapsed="false">
      <c r="A8" s="17"/>
      <c r="C8" s="18"/>
    </row>
    <row r="9" customFormat="false" ht="12.75" hidden="false" customHeight="false" outlineLevel="0" collapsed="false">
      <c r="A9" s="17"/>
      <c r="C9" s="18"/>
    </row>
    <row r="10" customFormat="false" ht="13.5" hidden="false" customHeight="false" outlineLevel="0" collapsed="false"/>
    <row r="11" customFormat="false" ht="13.5" hidden="false" customHeight="false" outlineLevel="0" collapsed="false">
      <c r="C11" s="19" t="s">
        <v>8</v>
      </c>
      <c r="D11" s="19"/>
      <c r="E11" s="19"/>
      <c r="F11" s="19"/>
      <c r="G11" s="19"/>
      <c r="H11" s="19"/>
      <c r="I11" s="19"/>
      <c r="J11" s="19"/>
      <c r="K11" s="20"/>
      <c r="L11" s="20"/>
      <c r="M11" s="20"/>
      <c r="N11" s="20"/>
      <c r="O11" s="21"/>
      <c r="Z11" s="22"/>
      <c r="AA11" s="22"/>
    </row>
    <row r="12" customFormat="false" ht="64.5" hidden="false" customHeight="false" outlineLevel="0" collapsed="false">
      <c r="A12" s="23" t="s">
        <v>9</v>
      </c>
      <c r="B12" s="24"/>
      <c r="C12" s="25" t="n">
        <v>5403</v>
      </c>
      <c r="D12" s="26" t="n">
        <v>5401</v>
      </c>
      <c r="E12" s="26" t="n">
        <v>5402</v>
      </c>
      <c r="F12" s="26" t="n">
        <v>5404</v>
      </c>
      <c r="G12" s="26" t="n">
        <v>5405</v>
      </c>
      <c r="H12" s="26" t="n">
        <v>5406</v>
      </c>
      <c r="I12" s="26" t="s">
        <v>10</v>
      </c>
      <c r="J12" s="27" t="s">
        <v>11</v>
      </c>
      <c r="K12" s="27" t="s">
        <v>12</v>
      </c>
      <c r="L12" s="27" t="s">
        <v>13</v>
      </c>
      <c r="M12" s="28" t="s">
        <v>14</v>
      </c>
      <c r="N12" s="29" t="s">
        <v>15</v>
      </c>
      <c r="O12" s="30"/>
      <c r="P12" s="31" t="s">
        <v>16</v>
      </c>
      <c r="Q12" s="28" t="s">
        <v>17</v>
      </c>
      <c r="R12" s="28" t="s">
        <v>18</v>
      </c>
      <c r="S12" s="28" t="s">
        <v>19</v>
      </c>
      <c r="T12" s="28" t="s">
        <v>20</v>
      </c>
      <c r="U12" s="28" t="s">
        <v>21</v>
      </c>
      <c r="V12" s="28" t="s">
        <v>22</v>
      </c>
      <c r="W12" s="27" t="s">
        <v>23</v>
      </c>
      <c r="X12" s="28" t="s">
        <v>24</v>
      </c>
      <c r="Y12" s="28" t="s">
        <v>25</v>
      </c>
      <c r="Z12" s="28" t="s">
        <v>26</v>
      </c>
      <c r="AA12" s="28" t="s">
        <v>27</v>
      </c>
      <c r="AB12" s="32" t="s">
        <v>28</v>
      </c>
      <c r="AC12" s="32" t="s">
        <v>29</v>
      </c>
      <c r="AD12" s="28" t="s">
        <v>6</v>
      </c>
      <c r="AE12" s="29" t="s">
        <v>30</v>
      </c>
      <c r="AF12" s="33"/>
      <c r="AG12" s="34" t="s">
        <v>31</v>
      </c>
      <c r="AH12" s="35" t="s">
        <v>32</v>
      </c>
      <c r="AI12" s="33"/>
      <c r="AJ12" s="36" t="s">
        <v>33</v>
      </c>
      <c r="AK12" s="37"/>
      <c r="AL12" s="37"/>
    </row>
    <row r="13" customFormat="false" ht="13.5" hidden="false" customHeight="false" outlineLevel="0" collapsed="false">
      <c r="A13" s="38"/>
      <c r="B13" s="39"/>
      <c r="C13" s="40"/>
      <c r="D13" s="41"/>
      <c r="E13" s="41"/>
      <c r="F13" s="41"/>
      <c r="G13" s="41"/>
      <c r="H13" s="41"/>
      <c r="I13" s="42"/>
      <c r="J13" s="43"/>
      <c r="K13" s="43"/>
      <c r="L13" s="43"/>
      <c r="M13" s="44"/>
      <c r="N13" s="45"/>
      <c r="O13" s="46"/>
      <c r="P13" s="47"/>
      <c r="Q13" s="44"/>
      <c r="R13" s="44"/>
      <c r="S13" s="44"/>
      <c r="T13" s="44"/>
      <c r="U13" s="44"/>
      <c r="V13" s="44"/>
      <c r="W13" s="43"/>
      <c r="X13" s="44"/>
      <c r="Y13" s="48"/>
      <c r="Z13" s="49" t="n">
        <v>3.27</v>
      </c>
      <c r="AA13" s="50" t="n">
        <v>3.86</v>
      </c>
      <c r="AB13" s="50" t="n">
        <v>0</v>
      </c>
      <c r="AC13" s="50" t="n">
        <v>5.66</v>
      </c>
      <c r="AD13" s="51"/>
      <c r="AE13" s="52"/>
      <c r="AG13" s="40"/>
      <c r="AH13" s="53"/>
      <c r="AJ13" s="54"/>
    </row>
    <row r="14" customFormat="false" ht="12.75" hidden="false" customHeight="false" outlineLevel="0" collapsed="false">
      <c r="A14" s="55" t="n">
        <f aca="false">C2</f>
        <v>37073</v>
      </c>
      <c r="B14" s="39"/>
      <c r="C14" s="56" t="n">
        <v>1913</v>
      </c>
      <c r="D14" s="57" t="n">
        <v>628</v>
      </c>
      <c r="E14" s="57" t="n">
        <v>626</v>
      </c>
      <c r="F14" s="57" t="n">
        <v>782</v>
      </c>
      <c r="G14" s="57" t="n">
        <v>1089</v>
      </c>
      <c r="H14" s="57" t="n">
        <v>0</v>
      </c>
      <c r="I14" s="57" t="n">
        <v>0</v>
      </c>
      <c r="J14" s="58" t="n">
        <f aca="false">SUM(C14:I14)</f>
        <v>5038</v>
      </c>
      <c r="K14" s="59" t="n">
        <f aca="false">J14*1.016</f>
        <v>5118.608</v>
      </c>
      <c r="L14" s="60" t="n">
        <f aca="false">K14*(1+$C$7)</f>
        <v>5188.7329296</v>
      </c>
      <c r="M14" s="59" t="n">
        <f aca="false">IF(L14&gt;$C$3,$C$3,L14)</f>
        <v>5188.7329296</v>
      </c>
      <c r="N14" s="61" t="n">
        <f aca="false">IF(M14=L14,0,((L14-M14)*(1-0.01372)))</f>
        <v>0</v>
      </c>
      <c r="P14" s="62" t="n">
        <v>0</v>
      </c>
      <c r="Q14" s="63" t="n">
        <v>70</v>
      </c>
      <c r="R14" s="59" t="n">
        <f aca="false">IF(N14&gt;Q14,0,N14-Q14)</f>
        <v>-70</v>
      </c>
      <c r="S14" s="60" t="n">
        <f aca="false">M14+R14*(1+$C$7)</f>
        <v>5117.7739296</v>
      </c>
      <c r="T14" s="59" t="n">
        <f aca="false">IF(N14&gt;70,N14-70+70,70)</f>
        <v>70</v>
      </c>
      <c r="U14" s="63" t="n">
        <v>0</v>
      </c>
      <c r="V14" s="63" t="n">
        <v>0</v>
      </c>
      <c r="W14" s="60" t="n">
        <f aca="false">L14-(U14+V14)</f>
        <v>5188.7329296</v>
      </c>
      <c r="X14" s="60" t="n">
        <f aca="false">S14-U14-P14</f>
        <v>5117.7739296</v>
      </c>
      <c r="Y14" s="64" t="n">
        <f aca="false">T14-Q14-V14</f>
        <v>0</v>
      </c>
      <c r="Z14" s="65" t="n">
        <f aca="false">X14*$Z$13</f>
        <v>16735.120749792</v>
      </c>
      <c r="AA14" s="66" t="n">
        <f aca="false">$AA$13*Y14</f>
        <v>0</v>
      </c>
      <c r="AB14" s="65" t="n">
        <f aca="false">P14*$AB$13</f>
        <v>0</v>
      </c>
      <c r="AC14" s="65" t="n">
        <f aca="false">$AC$13*Q14</f>
        <v>396.2</v>
      </c>
      <c r="AD14" s="65" t="n">
        <f aca="false">K14*$C$6</f>
        <v>588.63992</v>
      </c>
      <c r="AE14" s="67" t="n">
        <f aca="false">AD14+AC14+Z14+AA14+AB14</f>
        <v>17719.960669792</v>
      </c>
      <c r="AG14" s="68" t="n">
        <f aca="false">$C$3-S14</f>
        <v>1055.6590704</v>
      </c>
      <c r="AH14" s="53" t="n">
        <f aca="false">AG14*$C$5</f>
        <v>46.4489990976</v>
      </c>
      <c r="AJ14" s="69" t="n">
        <f aca="false">AE14-AH14</f>
        <v>17673.5116706944</v>
      </c>
      <c r="AK14" s="70"/>
      <c r="AL14" s="71"/>
    </row>
    <row r="15" customFormat="false" ht="12.75" hidden="false" customHeight="false" outlineLevel="0" collapsed="false">
      <c r="A15" s="55" t="n">
        <f aca="false">A14+1</f>
        <v>37074</v>
      </c>
      <c r="B15" s="39"/>
      <c r="C15" s="56" t="n">
        <v>1909</v>
      </c>
      <c r="D15" s="57" t="n">
        <v>632</v>
      </c>
      <c r="E15" s="57" t="n">
        <v>630</v>
      </c>
      <c r="F15" s="57" t="n">
        <v>781</v>
      </c>
      <c r="G15" s="57" t="n">
        <v>1080</v>
      </c>
      <c r="H15" s="57" t="n">
        <v>1</v>
      </c>
      <c r="I15" s="57" t="n">
        <v>16</v>
      </c>
      <c r="J15" s="58" t="n">
        <f aca="false">SUM(C15:I15)</f>
        <v>5049</v>
      </c>
      <c r="K15" s="59" t="n">
        <f aca="false">J15*1.016</f>
        <v>5129.784</v>
      </c>
      <c r="L15" s="60" t="n">
        <f aca="false">K15*(1+$C$7)</f>
        <v>5200.0620408</v>
      </c>
      <c r="M15" s="59" t="n">
        <f aca="false">IF(L15&gt;$C$3,$C$3,L15)</f>
        <v>5200.0620408</v>
      </c>
      <c r="N15" s="61" t="n">
        <f aca="false">IF(M15&gt;L15,0,((L15-M15)*(1-0.01372)))</f>
        <v>0</v>
      </c>
      <c r="P15" s="72" t="n">
        <f aca="false">P14</f>
        <v>0</v>
      </c>
      <c r="Q15" s="59" t="n">
        <f aca="false">Q14</f>
        <v>70</v>
      </c>
      <c r="R15" s="59" t="n">
        <f aca="false">IF(N15&gt;Q15,0,N15-Q15)</f>
        <v>-70</v>
      </c>
      <c r="S15" s="60" t="n">
        <f aca="false">M15+R15*(1+$C$7)</f>
        <v>5129.1030408</v>
      </c>
      <c r="T15" s="59" t="n">
        <f aca="false">IF(N15&gt;70,N15-70+70,70)</f>
        <v>70</v>
      </c>
      <c r="U15" s="63" t="n">
        <v>1328</v>
      </c>
      <c r="V15" s="59" t="n">
        <f aca="false">V14</f>
        <v>0</v>
      </c>
      <c r="W15" s="60" t="n">
        <f aca="false">L15-(U15+V15)</f>
        <v>3872.0620408</v>
      </c>
      <c r="X15" s="60" t="n">
        <f aca="false">S15-U15-P15</f>
        <v>3801.1030408</v>
      </c>
      <c r="Y15" s="64" t="n">
        <f aca="false">T15-Q15-V15</f>
        <v>0</v>
      </c>
      <c r="Z15" s="65" t="n">
        <f aca="false">X15*$Z$13</f>
        <v>12429.606943416</v>
      </c>
      <c r="AA15" s="66" t="n">
        <f aca="false">$AA$13*Y15</f>
        <v>0</v>
      </c>
      <c r="AB15" s="65" t="n">
        <f aca="false">P15*$AB$13</f>
        <v>0</v>
      </c>
      <c r="AC15" s="65" t="n">
        <f aca="false">$AC$13*Q15</f>
        <v>396.2</v>
      </c>
      <c r="AD15" s="65" t="n">
        <f aca="false">K15*$C$6</f>
        <v>589.92516</v>
      </c>
      <c r="AE15" s="67" t="n">
        <f aca="false">AD15+AC15+Z15+AA15+AB15</f>
        <v>13415.732103416</v>
      </c>
      <c r="AG15" s="68" t="n">
        <f aca="false">$C$3-S15</f>
        <v>1044.3299592</v>
      </c>
      <c r="AH15" s="53" t="n">
        <f aca="false">AG15*$C$5</f>
        <v>45.9505182048</v>
      </c>
      <c r="AJ15" s="69" t="n">
        <f aca="false">AE15-AH15</f>
        <v>13369.7815852112</v>
      </c>
      <c r="AK15" s="70"/>
      <c r="AL15" s="71"/>
    </row>
    <row r="16" customFormat="false" ht="12.75" hidden="false" customHeight="false" outlineLevel="0" collapsed="false">
      <c r="A16" s="55" t="n">
        <f aca="false">A15+1</f>
        <v>37075</v>
      </c>
      <c r="B16" s="39"/>
      <c r="C16" s="56" t="n">
        <v>1719</v>
      </c>
      <c r="D16" s="57" t="n">
        <v>577</v>
      </c>
      <c r="E16" s="57" t="n">
        <v>575</v>
      </c>
      <c r="F16" s="57" t="n">
        <v>745</v>
      </c>
      <c r="G16" s="57" t="n">
        <v>1004</v>
      </c>
      <c r="H16" s="57" t="n">
        <v>0</v>
      </c>
      <c r="I16" s="57" t="n">
        <v>28</v>
      </c>
      <c r="J16" s="58" t="n">
        <f aca="false">SUM(C16:I16)</f>
        <v>4648</v>
      </c>
      <c r="K16" s="59" t="n">
        <f aca="false">J16*1.016</f>
        <v>4722.368</v>
      </c>
      <c r="L16" s="60" t="n">
        <f aca="false">K16*(1+$C$7)</f>
        <v>4787.0644416</v>
      </c>
      <c r="M16" s="59" t="n">
        <f aca="false">IF(L16&gt;$C$3,$C$3,L16)</f>
        <v>4787.0644416</v>
      </c>
      <c r="N16" s="61" t="n">
        <f aca="false">IF(M16&gt;L16,0,((L16-M16)*(1-0.01372)))</f>
        <v>0</v>
      </c>
      <c r="P16" s="72" t="n">
        <f aca="false">P15</f>
        <v>0</v>
      </c>
      <c r="Q16" s="59" t="n">
        <f aca="false">Q15</f>
        <v>70</v>
      </c>
      <c r="R16" s="59" t="n">
        <f aca="false">IF(N16&gt;Q16,0,N16-Q16)</f>
        <v>-70</v>
      </c>
      <c r="S16" s="60" t="n">
        <f aca="false">M16+R16*(1+$C$7)</f>
        <v>4716.1054416</v>
      </c>
      <c r="T16" s="59" t="n">
        <f aca="false">IF(N16&gt;70,N16-70+70,70)</f>
        <v>70</v>
      </c>
      <c r="U16" s="63" t="n">
        <v>1495</v>
      </c>
      <c r="V16" s="59" t="n">
        <f aca="false">V15</f>
        <v>0</v>
      </c>
      <c r="W16" s="60" t="n">
        <f aca="false">L16-(U16+V16)</f>
        <v>3292.0644416</v>
      </c>
      <c r="X16" s="60" t="n">
        <f aca="false">S16-U16-P16</f>
        <v>3221.1054416</v>
      </c>
      <c r="Y16" s="64" t="n">
        <f aca="false">T16-Q16-V16</f>
        <v>0</v>
      </c>
      <c r="Z16" s="65" t="n">
        <f aca="false">X16*$Z$13</f>
        <v>10533.014794032</v>
      </c>
      <c r="AA16" s="66" t="n">
        <f aca="false">$AA$13*Y16</f>
        <v>0</v>
      </c>
      <c r="AB16" s="65" t="n">
        <f aca="false">P16*$AB$13</f>
        <v>0</v>
      </c>
      <c r="AC16" s="65" t="n">
        <f aca="false">$AC$13*Q16</f>
        <v>396.2</v>
      </c>
      <c r="AD16" s="65" t="n">
        <f aca="false">K16*$C$6</f>
        <v>543.07232</v>
      </c>
      <c r="AE16" s="67" t="n">
        <f aca="false">AD16+AC16+Z16+AA16+AB16</f>
        <v>11472.287114032</v>
      </c>
      <c r="AG16" s="68" t="n">
        <f aca="false">$C$3-S16</f>
        <v>1457.3275584</v>
      </c>
      <c r="AH16" s="53" t="n">
        <f aca="false">AG16*$C$5</f>
        <v>64.1224125696</v>
      </c>
      <c r="AJ16" s="69" t="n">
        <f aca="false">AE16-AH16</f>
        <v>11408.1647014624</v>
      </c>
      <c r="AK16" s="70"/>
      <c r="AL16" s="71"/>
    </row>
    <row r="17" customFormat="false" ht="12.75" hidden="false" customHeight="false" outlineLevel="0" collapsed="false">
      <c r="A17" s="55" t="n">
        <f aca="false">A16+1</f>
        <v>37076</v>
      </c>
      <c r="B17" s="39"/>
      <c r="C17" s="56" t="n">
        <v>1782</v>
      </c>
      <c r="D17" s="57" t="n">
        <v>542</v>
      </c>
      <c r="E17" s="57" t="n">
        <v>541</v>
      </c>
      <c r="F17" s="57" t="n">
        <v>748</v>
      </c>
      <c r="G17" s="57" t="n">
        <v>1017</v>
      </c>
      <c r="H17" s="57" t="n">
        <v>0</v>
      </c>
      <c r="I17" s="57" t="n">
        <v>1</v>
      </c>
      <c r="J17" s="58" t="n">
        <f aca="false">SUM(C17:I17)</f>
        <v>4631</v>
      </c>
      <c r="K17" s="59" t="n">
        <f aca="false">J17*1.016</f>
        <v>4705.096</v>
      </c>
      <c r="L17" s="60" t="n">
        <f aca="false">K17*(1+$C$7)</f>
        <v>4769.5558152</v>
      </c>
      <c r="M17" s="59" t="n">
        <f aca="false">IF(L17&gt;$C$3,$C$3,L17)</f>
        <v>4769.5558152</v>
      </c>
      <c r="N17" s="61" t="n">
        <f aca="false">IF(M17&gt;L17,0,((L17-M17)*(1-0.01372)))</f>
        <v>0</v>
      </c>
      <c r="P17" s="72" t="n">
        <f aca="false">P16</f>
        <v>0</v>
      </c>
      <c r="Q17" s="59" t="n">
        <f aca="false">Q16</f>
        <v>70</v>
      </c>
      <c r="R17" s="59" t="n">
        <f aca="false">IF(N17&gt;Q17,0,N17-Q17)</f>
        <v>-70</v>
      </c>
      <c r="S17" s="60" t="n">
        <f aca="false">M17+R17*(1+$C$7)</f>
        <v>4698.5968152</v>
      </c>
      <c r="T17" s="59" t="n">
        <f aca="false">IF(N17&gt;70,N17-70+70,70)</f>
        <v>70</v>
      </c>
      <c r="U17" s="63" t="n">
        <v>1500</v>
      </c>
      <c r="V17" s="59" t="n">
        <f aca="false">V16</f>
        <v>0</v>
      </c>
      <c r="W17" s="60" t="n">
        <f aca="false">L17-(U17+V17)</f>
        <v>3269.5558152</v>
      </c>
      <c r="X17" s="60" t="n">
        <f aca="false">S17-U17-P17</f>
        <v>3198.5968152</v>
      </c>
      <c r="Y17" s="64" t="n">
        <f aca="false">T17-Q17-V17</f>
        <v>0</v>
      </c>
      <c r="Z17" s="65" t="n">
        <f aca="false">X17*$Z$13</f>
        <v>10459.411585704</v>
      </c>
      <c r="AA17" s="66" t="n">
        <f aca="false">$AA$13*Y17</f>
        <v>0</v>
      </c>
      <c r="AB17" s="65" t="n">
        <f aca="false">P17*$AB$13</f>
        <v>0</v>
      </c>
      <c r="AC17" s="65" t="n">
        <f aca="false">$AC$13*Q17</f>
        <v>396.2</v>
      </c>
      <c r="AD17" s="65" t="n">
        <f aca="false">K17*$C$6</f>
        <v>541.08604</v>
      </c>
      <c r="AE17" s="67" t="n">
        <f aca="false">AD17+AC17+Z17+AA17+AB17</f>
        <v>11396.697625704</v>
      </c>
      <c r="AG17" s="68" t="n">
        <f aca="false">$C$3-S17</f>
        <v>1474.8361848</v>
      </c>
      <c r="AH17" s="53" t="n">
        <f aca="false">AG17*$C$5</f>
        <v>64.8927921312</v>
      </c>
      <c r="AJ17" s="69" t="n">
        <f aca="false">AE17-AH17</f>
        <v>11331.8048335728</v>
      </c>
      <c r="AK17" s="70"/>
      <c r="AL17" s="71"/>
    </row>
    <row r="18" customFormat="false" ht="12.75" hidden="false" customHeight="false" outlineLevel="0" collapsed="false">
      <c r="A18" s="55" t="n">
        <f aca="false">A17+1</f>
        <v>37077</v>
      </c>
      <c r="B18" s="39"/>
      <c r="C18" s="56" t="n">
        <v>1988</v>
      </c>
      <c r="D18" s="57" t="n">
        <v>610</v>
      </c>
      <c r="E18" s="57" t="n">
        <v>609</v>
      </c>
      <c r="F18" s="57" t="n">
        <v>799</v>
      </c>
      <c r="G18" s="57" t="n">
        <v>1119</v>
      </c>
      <c r="H18" s="57" t="n">
        <v>2</v>
      </c>
      <c r="I18" s="57" t="n">
        <v>24</v>
      </c>
      <c r="J18" s="58" t="n">
        <f aca="false">SUM(C18:I18)</f>
        <v>5151</v>
      </c>
      <c r="K18" s="59" t="n">
        <f aca="false">J18*1.016</f>
        <v>5233.416</v>
      </c>
      <c r="L18" s="60" t="n">
        <f aca="false">K18*(1+$C$7)</f>
        <v>5305.1137992</v>
      </c>
      <c r="M18" s="59" t="n">
        <f aca="false">IF(L18&gt;$C$3,$C$3,L18)</f>
        <v>5305.1137992</v>
      </c>
      <c r="N18" s="61" t="n">
        <f aca="false">IF(M18&gt;L18,0,((L18-M18)*(1-0.01372)))</f>
        <v>0</v>
      </c>
      <c r="P18" s="72" t="n">
        <f aca="false">P17</f>
        <v>0</v>
      </c>
      <c r="Q18" s="59" t="n">
        <f aca="false">Q17</f>
        <v>70</v>
      </c>
      <c r="R18" s="59" t="n">
        <f aca="false">IF(N18&gt;Q18,0,N18-Q18)</f>
        <v>-70</v>
      </c>
      <c r="S18" s="60" t="n">
        <f aca="false">M18+R18*(1+$C$7)</f>
        <v>5234.1547992</v>
      </c>
      <c r="T18" s="59" t="n">
        <f aca="false">IF(N18&gt;70,N18-70+70,70)</f>
        <v>70</v>
      </c>
      <c r="U18" s="59" t="n">
        <f aca="false">U17</f>
        <v>1500</v>
      </c>
      <c r="V18" s="59" t="n">
        <f aca="false">V17</f>
        <v>0</v>
      </c>
      <c r="W18" s="60" t="n">
        <f aca="false">L18-(U18+V18)</f>
        <v>3805.1137992</v>
      </c>
      <c r="X18" s="60" t="n">
        <f aca="false">S18-U18-P18</f>
        <v>3734.1547992</v>
      </c>
      <c r="Y18" s="64" t="n">
        <f aca="false">T18-Q18-V18</f>
        <v>0</v>
      </c>
      <c r="Z18" s="65" t="n">
        <f aca="false">X18*$Z$13</f>
        <v>12210.686193384</v>
      </c>
      <c r="AA18" s="66" t="n">
        <f aca="false">$AA$13*Y18</f>
        <v>0</v>
      </c>
      <c r="AB18" s="65" t="n">
        <f aca="false">P18*$AB$13</f>
        <v>0</v>
      </c>
      <c r="AC18" s="65" t="n">
        <f aca="false">$AC$13*Q18</f>
        <v>396.2</v>
      </c>
      <c r="AD18" s="65" t="n">
        <f aca="false">K18*$C$6</f>
        <v>601.84284</v>
      </c>
      <c r="AE18" s="67" t="n">
        <f aca="false">AD18+AC18+Z18+AA18+AB18</f>
        <v>13208.729033384</v>
      </c>
      <c r="AG18" s="68" t="n">
        <f aca="false">$C$3-S18</f>
        <v>939.2782008</v>
      </c>
      <c r="AH18" s="53" t="n">
        <f aca="false">AG18*$C$5</f>
        <v>41.3282408352</v>
      </c>
      <c r="AJ18" s="69" t="n">
        <f aca="false">AE18-AH18</f>
        <v>13167.4007925488</v>
      </c>
      <c r="AK18" s="70"/>
      <c r="AL18" s="71"/>
    </row>
    <row r="19" customFormat="false" ht="12.75" hidden="false" customHeight="false" outlineLevel="0" collapsed="false">
      <c r="A19" s="55" t="n">
        <f aca="false">A18+1</f>
        <v>37078</v>
      </c>
      <c r="B19" s="39"/>
      <c r="C19" s="56" t="n">
        <v>2096</v>
      </c>
      <c r="D19" s="57" t="n">
        <v>645</v>
      </c>
      <c r="E19" s="57" t="n">
        <v>643</v>
      </c>
      <c r="F19" s="57" t="n">
        <v>821</v>
      </c>
      <c r="G19" s="57" t="n">
        <v>1165</v>
      </c>
      <c r="H19" s="57" t="n">
        <v>2</v>
      </c>
      <c r="I19" s="57" t="n">
        <v>13</v>
      </c>
      <c r="J19" s="58" t="n">
        <f aca="false">SUM(C19:I19)</f>
        <v>5385</v>
      </c>
      <c r="K19" s="59" t="n">
        <f aca="false">J19*1.016</f>
        <v>5471.16</v>
      </c>
      <c r="L19" s="60" t="n">
        <f aca="false">K19*(1+$C$7)</f>
        <v>5546.114892</v>
      </c>
      <c r="M19" s="59" t="n">
        <f aca="false">IF(L19&gt;$C$3,$C$3,L19)</f>
        <v>5546.114892</v>
      </c>
      <c r="N19" s="61" t="n">
        <f aca="false">IF(M19&gt;L19,0,((L19-M19)*(1-0.01372)))</f>
        <v>0</v>
      </c>
      <c r="P19" s="72" t="n">
        <f aca="false">P18</f>
        <v>0</v>
      </c>
      <c r="Q19" s="59" t="n">
        <f aca="false">Q18</f>
        <v>70</v>
      </c>
      <c r="R19" s="59" t="n">
        <f aca="false">IF(N19&gt;Q19,0,N19-Q19)</f>
        <v>-70</v>
      </c>
      <c r="S19" s="60" t="n">
        <f aca="false">M19+R19*(1+$C$7)</f>
        <v>5475.155892</v>
      </c>
      <c r="T19" s="59" t="n">
        <f aca="false">IF(N19&gt;70,N19-70+70,70)</f>
        <v>70</v>
      </c>
      <c r="U19" s="59" t="n">
        <f aca="false">U18</f>
        <v>1500</v>
      </c>
      <c r="V19" s="59" t="n">
        <f aca="false">V18</f>
        <v>0</v>
      </c>
      <c r="W19" s="60" t="n">
        <f aca="false">L19-(U19+V19)</f>
        <v>4046.114892</v>
      </c>
      <c r="X19" s="60" t="n">
        <f aca="false">S19-U19-P19</f>
        <v>3975.155892</v>
      </c>
      <c r="Y19" s="64" t="n">
        <f aca="false">T19-Q19-V19</f>
        <v>0</v>
      </c>
      <c r="Z19" s="65" t="n">
        <f aca="false">X19*$Z$13</f>
        <v>12998.75976684</v>
      </c>
      <c r="AA19" s="66" t="n">
        <f aca="false">$AA$13*Y19</f>
        <v>0</v>
      </c>
      <c r="AB19" s="65" t="n">
        <f aca="false">P19*$AB$13</f>
        <v>0</v>
      </c>
      <c r="AC19" s="65" t="n">
        <f aca="false">$AC$13*Q19</f>
        <v>396.2</v>
      </c>
      <c r="AD19" s="65" t="n">
        <f aca="false">K19*$C$6</f>
        <v>629.1834</v>
      </c>
      <c r="AE19" s="67" t="n">
        <f aca="false">AD19+AC19+Z19+AA19+AB19</f>
        <v>14024.14316684</v>
      </c>
      <c r="AG19" s="68" t="n">
        <f aca="false">$C$3-S19</f>
        <v>698.277107999999</v>
      </c>
      <c r="AH19" s="53" t="n">
        <f aca="false">AG19*$C$5</f>
        <v>30.724192752</v>
      </c>
      <c r="AJ19" s="69" t="n">
        <f aca="false">AE19-AH19</f>
        <v>13993.418974088</v>
      </c>
      <c r="AK19" s="70"/>
      <c r="AL19" s="71"/>
    </row>
    <row r="20" customFormat="false" ht="12.75" hidden="false" customHeight="false" outlineLevel="0" collapsed="false">
      <c r="A20" s="55" t="n">
        <f aca="false">A19+1</f>
        <v>37079</v>
      </c>
      <c r="B20" s="39"/>
      <c r="C20" s="56" t="n">
        <v>2004</v>
      </c>
      <c r="D20" s="57" t="n">
        <v>611</v>
      </c>
      <c r="E20" s="57" t="n">
        <v>610</v>
      </c>
      <c r="F20" s="57" t="n">
        <v>776</v>
      </c>
      <c r="G20" s="57" t="n">
        <v>1087</v>
      </c>
      <c r="H20" s="57" t="n">
        <v>0</v>
      </c>
      <c r="I20" s="57" t="n">
        <v>3</v>
      </c>
      <c r="J20" s="58" t="n">
        <f aca="false">SUM(C20:I20)</f>
        <v>5091</v>
      </c>
      <c r="K20" s="59" t="n">
        <f aca="false">J20*1.016</f>
        <v>5172.456</v>
      </c>
      <c r="L20" s="60" t="n">
        <f aca="false">K20*(1+$C$7)</f>
        <v>5243.3186472</v>
      </c>
      <c r="M20" s="59" t="n">
        <f aca="false">IF(L20&gt;$C$3,$C$3,L20)</f>
        <v>5243.3186472</v>
      </c>
      <c r="N20" s="61" t="n">
        <f aca="false">IF(M20&gt;L20,0,((L20-M20)*(1-0.01372)))</f>
        <v>0</v>
      </c>
      <c r="P20" s="72" t="n">
        <f aca="false">P19</f>
        <v>0</v>
      </c>
      <c r="Q20" s="59" t="n">
        <f aca="false">Q19</f>
        <v>70</v>
      </c>
      <c r="R20" s="59" t="n">
        <f aca="false">IF(N20&gt;Q20,0,N20-Q20)</f>
        <v>-70</v>
      </c>
      <c r="S20" s="60" t="n">
        <f aca="false">M20+R20*(1+$C$7)</f>
        <v>5172.3596472</v>
      </c>
      <c r="T20" s="59" t="n">
        <f aca="false">IF(N20&gt;70,N20-70+70,70)</f>
        <v>70</v>
      </c>
      <c r="U20" s="59" t="n">
        <f aca="false">U19</f>
        <v>1500</v>
      </c>
      <c r="V20" s="59" t="n">
        <f aca="false">V19</f>
        <v>0</v>
      </c>
      <c r="W20" s="60" t="n">
        <f aca="false">L20-(U20+V20)</f>
        <v>3743.3186472</v>
      </c>
      <c r="X20" s="60" t="n">
        <f aca="false">S20-U20-P20</f>
        <v>3672.3596472</v>
      </c>
      <c r="Y20" s="64" t="n">
        <f aca="false">T20-Q20-V20</f>
        <v>0</v>
      </c>
      <c r="Z20" s="65" t="n">
        <f aca="false">X20*$Z$13</f>
        <v>12008.616046344</v>
      </c>
      <c r="AA20" s="66" t="n">
        <f aca="false">$AA$13*Y20</f>
        <v>0</v>
      </c>
      <c r="AB20" s="65" t="n">
        <f aca="false">P20*$AB$13</f>
        <v>0</v>
      </c>
      <c r="AC20" s="65" t="n">
        <f aca="false">$AC$13*Q20</f>
        <v>396.2</v>
      </c>
      <c r="AD20" s="65" t="n">
        <f aca="false">K20*$C$6</f>
        <v>594.83244</v>
      </c>
      <c r="AE20" s="67" t="n">
        <f aca="false">AD20+AC20+Z20+AA20+AB20</f>
        <v>12999.648486344</v>
      </c>
      <c r="AG20" s="68" t="n">
        <f aca="false">$C$3-S20</f>
        <v>1001.0733528</v>
      </c>
      <c r="AH20" s="53" t="n">
        <f aca="false">AG20*$C$5</f>
        <v>44.0472275232</v>
      </c>
      <c r="AJ20" s="69" t="n">
        <f aca="false">AE20-AH20</f>
        <v>12955.6012588208</v>
      </c>
      <c r="AK20" s="70"/>
      <c r="AL20" s="71"/>
    </row>
    <row r="21" customFormat="false" ht="12.75" hidden="false" customHeight="false" outlineLevel="0" collapsed="false">
      <c r="A21" s="55" t="n">
        <f aca="false">A20+1</f>
        <v>37080</v>
      </c>
      <c r="B21" s="39"/>
      <c r="C21" s="56" t="n">
        <v>1934</v>
      </c>
      <c r="D21" s="57" t="n">
        <v>582</v>
      </c>
      <c r="E21" s="57" t="n">
        <v>580</v>
      </c>
      <c r="F21" s="57" t="n">
        <v>765</v>
      </c>
      <c r="G21" s="57" t="n">
        <v>1068</v>
      </c>
      <c r="H21" s="57" t="n">
        <v>0</v>
      </c>
      <c r="I21" s="73" t="n">
        <v>2</v>
      </c>
      <c r="J21" s="58" t="n">
        <f aca="false">SUM(C21:I21)</f>
        <v>4931</v>
      </c>
      <c r="K21" s="59" t="n">
        <f aca="false">J21*1.016</f>
        <v>5009.896</v>
      </c>
      <c r="L21" s="60" t="n">
        <f aca="false">K21*(1+$C$7)</f>
        <v>5078.5315752</v>
      </c>
      <c r="M21" s="59" t="n">
        <f aca="false">IF(L21&gt;$C$3,$C$3,L21)</f>
        <v>5078.5315752</v>
      </c>
      <c r="N21" s="61" t="n">
        <f aca="false">IF(M21&gt;L21,0,((L21-M21)*(1-0.01372)))</f>
        <v>0</v>
      </c>
      <c r="P21" s="72" t="n">
        <f aca="false">P20</f>
        <v>0</v>
      </c>
      <c r="Q21" s="59" t="n">
        <f aca="false">Q20</f>
        <v>70</v>
      </c>
      <c r="R21" s="59" t="n">
        <f aca="false">IF(N21&gt;Q21,0,N21-Q21)</f>
        <v>-70</v>
      </c>
      <c r="S21" s="60" t="n">
        <f aca="false">M21+R21*(1+$C$7)</f>
        <v>5007.5725752</v>
      </c>
      <c r="T21" s="59" t="n">
        <f aca="false">IF(N21&gt;70,N21-70+70,70)</f>
        <v>70</v>
      </c>
      <c r="U21" s="59" t="n">
        <f aca="false">U20</f>
        <v>1500</v>
      </c>
      <c r="V21" s="59" t="n">
        <f aca="false">V20</f>
        <v>0</v>
      </c>
      <c r="W21" s="60" t="n">
        <f aca="false">L21-(U21+V21)</f>
        <v>3578.5315752</v>
      </c>
      <c r="X21" s="60" t="n">
        <f aca="false">S21-U21-P21</f>
        <v>3507.5725752</v>
      </c>
      <c r="Y21" s="64" t="n">
        <f aca="false">T21-Q21-V21</f>
        <v>0</v>
      </c>
      <c r="Z21" s="65" t="n">
        <f aca="false">X21*$Z$13</f>
        <v>11469.762320904</v>
      </c>
      <c r="AA21" s="66" t="n">
        <f aca="false">$AA$13*Y21</f>
        <v>0</v>
      </c>
      <c r="AB21" s="65" t="n">
        <f aca="false">P21*$AB$13</f>
        <v>0</v>
      </c>
      <c r="AC21" s="65" t="n">
        <f aca="false">$AC$13*Q21</f>
        <v>396.2</v>
      </c>
      <c r="AD21" s="65" t="n">
        <f aca="false">K21*$C$6</f>
        <v>576.13804</v>
      </c>
      <c r="AE21" s="67" t="n">
        <f aca="false">AD21+AC21+Z21+AA21+AB21</f>
        <v>12442.100360904</v>
      </c>
      <c r="AG21" s="68" t="n">
        <f aca="false">$C$3-S21</f>
        <v>1165.8604248</v>
      </c>
      <c r="AH21" s="53" t="n">
        <f aca="false">AG21*$C$5</f>
        <v>51.2978586912</v>
      </c>
      <c r="AJ21" s="69" t="n">
        <f aca="false">AE21-AH21</f>
        <v>12390.8025022128</v>
      </c>
      <c r="AK21" s="70"/>
      <c r="AL21" s="71"/>
    </row>
    <row r="22" customFormat="false" ht="12.75" hidden="false" customHeight="false" outlineLevel="0" collapsed="false">
      <c r="A22" s="55" t="n">
        <f aca="false">A21+1</f>
        <v>37081</v>
      </c>
      <c r="B22" s="39"/>
      <c r="C22" s="56" t="n">
        <v>2154</v>
      </c>
      <c r="D22" s="57" t="n">
        <v>654</v>
      </c>
      <c r="E22" s="57" t="n">
        <v>652</v>
      </c>
      <c r="F22" s="57" t="n">
        <v>827</v>
      </c>
      <c r="G22" s="57" t="n">
        <v>1165</v>
      </c>
      <c r="H22" s="57" t="n">
        <v>4</v>
      </c>
      <c r="I22" s="57" t="n">
        <v>17</v>
      </c>
      <c r="J22" s="58" t="n">
        <f aca="false">SUM(C22:I22)</f>
        <v>5473</v>
      </c>
      <c r="K22" s="59" t="n">
        <f aca="false">J22*1.016</f>
        <v>5560.568</v>
      </c>
      <c r="L22" s="60" t="n">
        <f aca="false">K22*(1+$C$7)</f>
        <v>5636.7477816</v>
      </c>
      <c r="M22" s="59" t="n">
        <f aca="false">IF(L22&gt;$C$3,$C$3,L22)</f>
        <v>5636.7477816</v>
      </c>
      <c r="N22" s="61" t="n">
        <f aca="false">IF(M22&gt;L22,0,((L22-M22)*(1-0.01372)))</f>
        <v>0</v>
      </c>
      <c r="P22" s="72" t="n">
        <f aca="false">P21</f>
        <v>0</v>
      </c>
      <c r="Q22" s="59" t="n">
        <f aca="false">Q21</f>
        <v>70</v>
      </c>
      <c r="R22" s="59" t="n">
        <f aca="false">IF(N22&gt;Q22,0,N22-Q22)</f>
        <v>-70</v>
      </c>
      <c r="S22" s="60" t="n">
        <f aca="false">M22+R22*(1+$C$7)</f>
        <v>5565.7887816</v>
      </c>
      <c r="T22" s="59" t="n">
        <f aca="false">IF(N22&gt;70,N22-70+70,70)</f>
        <v>70</v>
      </c>
      <c r="U22" s="59" t="n">
        <f aca="false">U21</f>
        <v>1500</v>
      </c>
      <c r="V22" s="59" t="n">
        <f aca="false">V21</f>
        <v>0</v>
      </c>
      <c r="W22" s="60" t="n">
        <f aca="false">L22-(U22+V22)</f>
        <v>4136.7477816</v>
      </c>
      <c r="X22" s="60" t="n">
        <f aca="false">S22-U22-P22</f>
        <v>4065.7887816</v>
      </c>
      <c r="Y22" s="64" t="n">
        <f aca="false">T22-Q22-V22</f>
        <v>0</v>
      </c>
      <c r="Z22" s="65" t="n">
        <f aca="false">X22*$Z$13</f>
        <v>13295.129315832</v>
      </c>
      <c r="AA22" s="66" t="n">
        <f aca="false">$AA$13*Y22</f>
        <v>0</v>
      </c>
      <c r="AB22" s="65" t="n">
        <f aca="false">P22*$AB$13</f>
        <v>0</v>
      </c>
      <c r="AC22" s="65" t="n">
        <f aca="false">$AC$13*Q22</f>
        <v>396.2</v>
      </c>
      <c r="AD22" s="65" t="n">
        <f aca="false">K22*$C$6</f>
        <v>639.46532</v>
      </c>
      <c r="AE22" s="67" t="n">
        <f aca="false">AD22+AC22+Z22+AA22+AB22</f>
        <v>14330.794635832</v>
      </c>
      <c r="AG22" s="68" t="n">
        <f aca="false">$C$3-S22</f>
        <v>607.6442184</v>
      </c>
      <c r="AH22" s="53" t="n">
        <f aca="false">AG22*$C$5</f>
        <v>26.7363456096</v>
      </c>
      <c r="AJ22" s="69" t="n">
        <f aca="false">AE22-AH22</f>
        <v>14304.0582902224</v>
      </c>
      <c r="AK22" s="70"/>
      <c r="AL22" s="71"/>
    </row>
    <row r="23" customFormat="false" ht="12.75" hidden="false" customHeight="false" outlineLevel="0" collapsed="false">
      <c r="A23" s="55" t="n">
        <f aca="false">A22+1</f>
        <v>37082</v>
      </c>
      <c r="B23" s="39"/>
      <c r="C23" s="56" t="n">
        <v>2235</v>
      </c>
      <c r="D23" s="57" t="n">
        <v>669</v>
      </c>
      <c r="E23" s="57" t="n">
        <v>668</v>
      </c>
      <c r="F23" s="57" t="n">
        <v>859</v>
      </c>
      <c r="G23" s="57" t="n">
        <v>1221</v>
      </c>
      <c r="H23" s="57" t="n">
        <v>8</v>
      </c>
      <c r="I23" s="57" t="n">
        <v>22</v>
      </c>
      <c r="J23" s="58" t="n">
        <f aca="false">SUM(C23:I23)</f>
        <v>5682</v>
      </c>
      <c r="K23" s="59" t="n">
        <f aca="false">J23*1.016</f>
        <v>5772.912</v>
      </c>
      <c r="L23" s="60" t="n">
        <f aca="false">K23*(1+$C$7)</f>
        <v>5852.0008944</v>
      </c>
      <c r="M23" s="59" t="n">
        <f aca="false">IF(L23&gt;$C$3,$C$3,L23)</f>
        <v>5852.0008944</v>
      </c>
      <c r="N23" s="61" t="n">
        <f aca="false">IF(M23&gt;L23,0,((L23-M23)*(1-0.01372)))</f>
        <v>0</v>
      </c>
      <c r="P23" s="72" t="n">
        <f aca="false">P22</f>
        <v>0</v>
      </c>
      <c r="Q23" s="59" t="n">
        <f aca="false">Q22</f>
        <v>70</v>
      </c>
      <c r="R23" s="59" t="n">
        <f aca="false">IF(N23&gt;Q23,0,N23-Q23)</f>
        <v>-70</v>
      </c>
      <c r="S23" s="60" t="n">
        <f aca="false">M23+R23*(1+$C$7)</f>
        <v>5781.0418944</v>
      </c>
      <c r="T23" s="59" t="n">
        <f aca="false">IF(N23&gt;70,N23-70+70,70)</f>
        <v>70</v>
      </c>
      <c r="U23" s="59" t="n">
        <f aca="false">U22</f>
        <v>1500</v>
      </c>
      <c r="V23" s="59" t="n">
        <f aca="false">V22</f>
        <v>0</v>
      </c>
      <c r="W23" s="60" t="n">
        <f aca="false">L23-(U23+V23)</f>
        <v>4352.0008944</v>
      </c>
      <c r="X23" s="60" t="n">
        <f aca="false">S23-U23-P23</f>
        <v>4281.0418944</v>
      </c>
      <c r="Y23" s="64" t="n">
        <f aca="false">T23-Q23-V23</f>
        <v>0</v>
      </c>
      <c r="Z23" s="65" t="n">
        <f aca="false">X23*$Z$13</f>
        <v>13999.006994688</v>
      </c>
      <c r="AA23" s="66" t="n">
        <f aca="false">$AA$13*Y23</f>
        <v>0</v>
      </c>
      <c r="AB23" s="65" t="n">
        <f aca="false">P23*$AB$13</f>
        <v>0</v>
      </c>
      <c r="AC23" s="65" t="n">
        <f aca="false">$AC$13*Q23</f>
        <v>396.2</v>
      </c>
      <c r="AD23" s="65" t="n">
        <f aca="false">K23*$C$6</f>
        <v>663.88488</v>
      </c>
      <c r="AE23" s="67" t="n">
        <f aca="false">AD23+AC23+Z23+AA23+AB23</f>
        <v>15059.091874688</v>
      </c>
      <c r="AG23" s="68" t="n">
        <f aca="false">$C$3-S23</f>
        <v>392.3911056</v>
      </c>
      <c r="AH23" s="53" t="n">
        <f aca="false">AG23*$C$5</f>
        <v>17.2652086464</v>
      </c>
      <c r="AJ23" s="69" t="n">
        <f aca="false">AE23-AH23</f>
        <v>15041.8266660416</v>
      </c>
      <c r="AK23" s="70"/>
      <c r="AL23" s="71"/>
    </row>
    <row r="24" customFormat="false" ht="12.75" hidden="false" customHeight="false" outlineLevel="0" collapsed="false">
      <c r="A24" s="74" t="n">
        <f aca="false">A23+1</f>
        <v>37083</v>
      </c>
      <c r="B24" s="39"/>
      <c r="C24" s="56" t="n">
        <v>2376</v>
      </c>
      <c r="D24" s="57" t="n">
        <v>724</v>
      </c>
      <c r="E24" s="57" t="n">
        <v>722</v>
      </c>
      <c r="F24" s="57" t="n">
        <v>907</v>
      </c>
      <c r="G24" s="57" t="n">
        <v>1303</v>
      </c>
      <c r="H24" s="57" t="n">
        <v>13</v>
      </c>
      <c r="I24" s="57" t="n">
        <v>27</v>
      </c>
      <c r="J24" s="58" t="n">
        <f aca="false">SUM(C24:I24)</f>
        <v>6072</v>
      </c>
      <c r="K24" s="59" t="n">
        <f aca="false">J24*1.016</f>
        <v>6169.152</v>
      </c>
      <c r="L24" s="60" t="n">
        <f aca="false">K24*(1+$C$7)</f>
        <v>6253.6693824</v>
      </c>
      <c r="M24" s="59" t="n">
        <f aca="false">IF(L24&gt;$C$3,$C$3,L24)</f>
        <v>6173.433</v>
      </c>
      <c r="N24" s="61" t="n">
        <f aca="false">IF(M24&gt;L24,0,((L24-M24)*(1-0.01372)))</f>
        <v>79.1355392334724</v>
      </c>
      <c r="P24" s="72" t="n">
        <f aca="false">P23</f>
        <v>0</v>
      </c>
      <c r="Q24" s="59" t="n">
        <f aca="false">Q23</f>
        <v>70</v>
      </c>
      <c r="R24" s="59" t="n">
        <f aca="false">IF(N24&gt;Q24,0,N24-Q24)</f>
        <v>0</v>
      </c>
      <c r="S24" s="60" t="n">
        <f aca="false">M24+R24*(1+$C$7)</f>
        <v>6173.433</v>
      </c>
      <c r="T24" s="59" t="n">
        <f aca="false">IF(N24&gt;70,N24-70+70,70)</f>
        <v>79.1355392334724</v>
      </c>
      <c r="U24" s="59" t="n">
        <f aca="false">U23</f>
        <v>1500</v>
      </c>
      <c r="V24" s="59" t="n">
        <f aca="false">V23</f>
        <v>0</v>
      </c>
      <c r="W24" s="60" t="n">
        <f aca="false">L24-(U24+V24)</f>
        <v>4753.6693824</v>
      </c>
      <c r="X24" s="60" t="n">
        <f aca="false">S24-U24-P24</f>
        <v>4673.433</v>
      </c>
      <c r="Y24" s="64" t="n">
        <f aca="false">T24-Q24-V24</f>
        <v>9.13553923347237</v>
      </c>
      <c r="Z24" s="65" t="n">
        <f aca="false">X24*$Z$13</f>
        <v>15282.12591</v>
      </c>
      <c r="AA24" s="66" t="n">
        <f aca="false">$AA$13*Y24</f>
        <v>35.2631814412034</v>
      </c>
      <c r="AB24" s="65" t="n">
        <f aca="false">P24*$AB$13</f>
        <v>0</v>
      </c>
      <c r="AC24" s="65" t="n">
        <f aca="false">$AC$13*Q24</f>
        <v>396.2</v>
      </c>
      <c r="AD24" s="65" t="n">
        <f aca="false">K24*$C$6</f>
        <v>709.45248</v>
      </c>
      <c r="AE24" s="67" t="n">
        <f aca="false">AD24+AC24+Z24+AA24+AB24</f>
        <v>16423.0415714412</v>
      </c>
      <c r="AG24" s="68" t="n">
        <f aca="false">$C$3-S24</f>
        <v>0</v>
      </c>
      <c r="AH24" s="53" t="n">
        <f aca="false">AG24*$C$5</f>
        <v>0</v>
      </c>
      <c r="AJ24" s="69" t="n">
        <f aca="false">AE24-AH24</f>
        <v>16423.0415714412</v>
      </c>
      <c r="AK24" s="70"/>
      <c r="AL24" s="71"/>
    </row>
    <row r="25" customFormat="false" ht="12.75" hidden="false" customHeight="false" outlineLevel="0" collapsed="false">
      <c r="A25" s="74" t="n">
        <f aca="false">A24+1</f>
        <v>37084</v>
      </c>
      <c r="B25" s="39"/>
      <c r="C25" s="56" t="n">
        <v>2385</v>
      </c>
      <c r="D25" s="57" t="n">
        <v>729</v>
      </c>
      <c r="E25" s="57" t="n">
        <v>728</v>
      </c>
      <c r="F25" s="57" t="n">
        <v>903</v>
      </c>
      <c r="G25" s="57" t="n">
        <v>1282</v>
      </c>
      <c r="H25" s="57" t="n">
        <v>14</v>
      </c>
      <c r="I25" s="57" t="n">
        <v>21</v>
      </c>
      <c r="J25" s="58" t="n">
        <f aca="false">SUM(C25:I25)</f>
        <v>6062</v>
      </c>
      <c r="K25" s="59" t="n">
        <f aca="false">J25*1.016</f>
        <v>6158.992</v>
      </c>
      <c r="L25" s="60" t="n">
        <f aca="false">K25*(1+$C$7)</f>
        <v>6243.3701904</v>
      </c>
      <c r="M25" s="59" t="n">
        <f aca="false">IF(L25&gt;$C$3,$C$3,L25)</f>
        <v>6173.433</v>
      </c>
      <c r="N25" s="61" t="n">
        <f aca="false">IF(M25&gt;L25,0,((L25-M25)*(1-0.01372)))</f>
        <v>68.9776521477129</v>
      </c>
      <c r="P25" s="72" t="n">
        <f aca="false">P24</f>
        <v>0</v>
      </c>
      <c r="Q25" s="59" t="n">
        <f aca="false">Q24</f>
        <v>70</v>
      </c>
      <c r="R25" s="59" t="n">
        <f aca="false">IF(N25&gt;Q25,0,N25-Q25)</f>
        <v>-1.02234785228714</v>
      </c>
      <c r="S25" s="60" t="n">
        <f aca="false">M25+R25*(1+$C$7)</f>
        <v>6172.39664598214</v>
      </c>
      <c r="T25" s="59" t="n">
        <f aca="false">IF(N25&gt;70,N25-70+70,70)</f>
        <v>70</v>
      </c>
      <c r="U25" s="59" t="n">
        <f aca="false">U24</f>
        <v>1500</v>
      </c>
      <c r="V25" s="59" t="n">
        <f aca="false">V24</f>
        <v>0</v>
      </c>
      <c r="W25" s="60" t="n">
        <f aca="false">L25-(U25+V25)</f>
        <v>4743.3701904</v>
      </c>
      <c r="X25" s="60" t="n">
        <f aca="false">S25-U25-P25</f>
        <v>4672.39664598214</v>
      </c>
      <c r="Y25" s="64" t="n">
        <f aca="false">T25-Q25-V25</f>
        <v>0</v>
      </c>
      <c r="Z25" s="65" t="n">
        <f aca="false">X25*$Z$13</f>
        <v>15278.7370323616</v>
      </c>
      <c r="AA25" s="66" t="n">
        <f aca="false">$AA$13*Y25</f>
        <v>0</v>
      </c>
      <c r="AB25" s="65" t="n">
        <f aca="false">P25*$AB$13</f>
        <v>0</v>
      </c>
      <c r="AC25" s="65" t="n">
        <f aca="false">$AC$13*Q25</f>
        <v>396.2</v>
      </c>
      <c r="AD25" s="65" t="n">
        <f aca="false">K25*$C$6</f>
        <v>708.28408</v>
      </c>
      <c r="AE25" s="67" t="n">
        <f aca="false">AD25+AC25+Z25+AA25+AB25</f>
        <v>16383.2211123616</v>
      </c>
      <c r="AG25" s="68" t="n">
        <f aca="false">$C$3-S25</f>
        <v>1.03635401786323</v>
      </c>
      <c r="AH25" s="53" t="n">
        <f aca="false">AG25*$C$5</f>
        <v>0.0455995767859822</v>
      </c>
      <c r="AJ25" s="69" t="n">
        <f aca="false">AE25-AH25</f>
        <v>16383.1755127848</v>
      </c>
      <c r="AK25" s="70"/>
      <c r="AL25" s="71"/>
    </row>
    <row r="26" customFormat="false" ht="12.75" hidden="false" customHeight="false" outlineLevel="0" collapsed="false">
      <c r="A26" s="55" t="n">
        <f aca="false">A25+1</f>
        <v>37085</v>
      </c>
      <c r="B26" s="39"/>
      <c r="C26" s="56" t="n">
        <v>2286</v>
      </c>
      <c r="D26" s="57" t="n">
        <v>697</v>
      </c>
      <c r="E26" s="57" t="n">
        <v>695</v>
      </c>
      <c r="F26" s="57" t="n">
        <v>872</v>
      </c>
      <c r="G26" s="57" t="n">
        <v>1242</v>
      </c>
      <c r="H26" s="57" t="n">
        <v>11</v>
      </c>
      <c r="I26" s="57" t="n">
        <v>18</v>
      </c>
      <c r="J26" s="58" t="n">
        <f aca="false">SUM(C26:I26)</f>
        <v>5821</v>
      </c>
      <c r="K26" s="59" t="n">
        <f aca="false">J26*1.016</f>
        <v>5914.136</v>
      </c>
      <c r="L26" s="60" t="n">
        <f aca="false">K26*(1+$C$7)</f>
        <v>5995.1596632</v>
      </c>
      <c r="M26" s="59" t="n">
        <f aca="false">IF(L26&gt;$C$3,$C$3,L26)</f>
        <v>5995.1596632</v>
      </c>
      <c r="N26" s="61" t="n">
        <f aca="false">IF(M26&gt;L26,0,((L26-M26)*(1-0.01372)))</f>
        <v>0</v>
      </c>
      <c r="P26" s="72" t="n">
        <f aca="false">P25</f>
        <v>0</v>
      </c>
      <c r="Q26" s="59" t="n">
        <f aca="false">Q25</f>
        <v>70</v>
      </c>
      <c r="R26" s="59" t="n">
        <f aca="false">IF(N26&gt;Q26,0,N26-Q26)</f>
        <v>-70</v>
      </c>
      <c r="S26" s="60" t="n">
        <f aca="false">M26+R26*(1+$C$7)</f>
        <v>5924.2006632</v>
      </c>
      <c r="T26" s="59" t="n">
        <f aca="false">IF(N26&gt;70,N26-70+70,70)</f>
        <v>70</v>
      </c>
      <c r="U26" s="59" t="n">
        <f aca="false">U25</f>
        <v>1500</v>
      </c>
      <c r="V26" s="59" t="n">
        <f aca="false">V25</f>
        <v>0</v>
      </c>
      <c r="W26" s="60" t="n">
        <f aca="false">L26-(U26+V26)</f>
        <v>4495.1596632</v>
      </c>
      <c r="X26" s="60" t="n">
        <f aca="false">S26-U26-P26</f>
        <v>4424.2006632</v>
      </c>
      <c r="Y26" s="64" t="n">
        <f aca="false">T26-Q26-V26</f>
        <v>0</v>
      </c>
      <c r="Z26" s="65" t="n">
        <f aca="false">X26*$Z$13</f>
        <v>14467.136168664</v>
      </c>
      <c r="AA26" s="66" t="n">
        <f aca="false">$AA$13*Y26</f>
        <v>0</v>
      </c>
      <c r="AB26" s="65" t="n">
        <f aca="false">P26*$AB$13</f>
        <v>0</v>
      </c>
      <c r="AC26" s="65" t="n">
        <f aca="false">$AC$13*Q26</f>
        <v>396.2</v>
      </c>
      <c r="AD26" s="65" t="n">
        <f aca="false">K26*$C$6</f>
        <v>680.12564</v>
      </c>
      <c r="AE26" s="67" t="n">
        <f aca="false">AD26+AC26+Z26+AA26+AB26</f>
        <v>15543.461808664</v>
      </c>
      <c r="AG26" s="68" t="n">
        <f aca="false">$C$3-S26</f>
        <v>249.232336799999</v>
      </c>
      <c r="AH26" s="53" t="n">
        <f aca="false">AG26*$C$5</f>
        <v>10.9662228191999</v>
      </c>
      <c r="AJ26" s="69" t="n">
        <f aca="false">AE26-AH26</f>
        <v>15532.4955858448</v>
      </c>
      <c r="AK26" s="70"/>
      <c r="AL26" s="71"/>
    </row>
    <row r="27" customFormat="false" ht="12.75" hidden="false" customHeight="false" outlineLevel="0" collapsed="false">
      <c r="A27" s="55" t="n">
        <f aca="false">A26+1</f>
        <v>37086</v>
      </c>
      <c r="B27" s="39"/>
      <c r="C27" s="56" t="n">
        <v>2295</v>
      </c>
      <c r="D27" s="57" t="n">
        <v>683</v>
      </c>
      <c r="E27" s="57" t="n">
        <v>681</v>
      </c>
      <c r="F27" s="57" t="n">
        <v>856</v>
      </c>
      <c r="G27" s="57" t="n">
        <v>1232</v>
      </c>
      <c r="H27" s="57" t="n">
        <v>2</v>
      </c>
      <c r="I27" s="57" t="n">
        <v>4</v>
      </c>
      <c r="J27" s="58" t="n">
        <f aca="false">SUM(C27:I27)</f>
        <v>5753</v>
      </c>
      <c r="K27" s="59" t="n">
        <f aca="false">J27*1.016</f>
        <v>5845.048</v>
      </c>
      <c r="L27" s="60" t="n">
        <f aca="false">K27*(1+$C$7)</f>
        <v>5925.1251576</v>
      </c>
      <c r="M27" s="59" t="n">
        <f aca="false">IF(L27&gt;$C$3,$C$3,L27)</f>
        <v>5925.1251576</v>
      </c>
      <c r="N27" s="61" t="n">
        <f aca="false">IF(M27&gt;L27,0,((L27-M27)*(1-0.01372)))</f>
        <v>0</v>
      </c>
      <c r="P27" s="72" t="n">
        <f aca="false">P26</f>
        <v>0</v>
      </c>
      <c r="Q27" s="59" t="n">
        <f aca="false">Q26</f>
        <v>70</v>
      </c>
      <c r="R27" s="59" t="n">
        <f aca="false">IF(N27&gt;Q27,0,N27-Q27)</f>
        <v>-70</v>
      </c>
      <c r="S27" s="60" t="n">
        <f aca="false">M27+R27*(1+$C$7)</f>
        <v>5854.1661576</v>
      </c>
      <c r="T27" s="59" t="n">
        <f aca="false">IF(N27&gt;70,N27-70+70,70)</f>
        <v>70</v>
      </c>
      <c r="U27" s="59" t="n">
        <f aca="false">U26</f>
        <v>1500</v>
      </c>
      <c r="V27" s="59" t="n">
        <f aca="false">V26</f>
        <v>0</v>
      </c>
      <c r="W27" s="60" t="n">
        <f aca="false">L27-(U27+V27)</f>
        <v>4425.1251576</v>
      </c>
      <c r="X27" s="60" t="n">
        <f aca="false">S27-U27-P27</f>
        <v>4354.1661576</v>
      </c>
      <c r="Y27" s="64" t="n">
        <f aca="false">T27-Q27-V27</f>
        <v>0</v>
      </c>
      <c r="Z27" s="65" t="n">
        <f aca="false">X27*$Z$13</f>
        <v>14238.123335352</v>
      </c>
      <c r="AA27" s="66" t="n">
        <f aca="false">$AA$13*Y27</f>
        <v>0</v>
      </c>
      <c r="AB27" s="65" t="n">
        <f aca="false">P27*$AB$13</f>
        <v>0</v>
      </c>
      <c r="AC27" s="65" t="n">
        <f aca="false">$AC$13*Q27</f>
        <v>396.2</v>
      </c>
      <c r="AD27" s="65" t="n">
        <f aca="false">K27*$C$6</f>
        <v>672.18052</v>
      </c>
      <c r="AE27" s="67" t="n">
        <f aca="false">AD27+AC27+Z27+AA27+AB27</f>
        <v>15306.503855352</v>
      </c>
      <c r="AG27" s="68" t="n">
        <f aca="false">$C$3-S27</f>
        <v>319.266842399999</v>
      </c>
      <c r="AH27" s="53" t="n">
        <f aca="false">AG27*$C$5</f>
        <v>14.0477410656</v>
      </c>
      <c r="AJ27" s="69" t="n">
        <f aca="false">AE27-AH27</f>
        <v>15292.4561142864</v>
      </c>
      <c r="AK27" s="70"/>
      <c r="AL27" s="71"/>
    </row>
    <row r="28" customFormat="false" ht="12.75" hidden="false" customHeight="false" outlineLevel="0" collapsed="false">
      <c r="A28" s="55" t="n">
        <f aca="false">A27+1</f>
        <v>37087</v>
      </c>
      <c r="B28" s="39"/>
      <c r="C28" s="56" t="n">
        <v>2319</v>
      </c>
      <c r="D28" s="57" t="n">
        <v>668</v>
      </c>
      <c r="E28" s="57" t="n">
        <v>667</v>
      </c>
      <c r="F28" s="57" t="n">
        <v>861</v>
      </c>
      <c r="G28" s="57" t="n">
        <v>1244</v>
      </c>
      <c r="H28" s="57" t="n">
        <v>0</v>
      </c>
      <c r="I28" s="57" t="n">
        <v>2</v>
      </c>
      <c r="J28" s="58" t="n">
        <f aca="false">SUM(C28:I28)</f>
        <v>5761</v>
      </c>
      <c r="K28" s="59" t="n">
        <f aca="false">J28*1.016</f>
        <v>5853.176</v>
      </c>
      <c r="L28" s="60" t="n">
        <f aca="false">K28*(1+$C$7)</f>
        <v>5933.3645112</v>
      </c>
      <c r="M28" s="59" t="n">
        <f aca="false">IF(L28&gt;$C$3,$C$3,L28)</f>
        <v>5933.3645112</v>
      </c>
      <c r="N28" s="61" t="n">
        <f aca="false">IF(M28&gt;L28,0,((L28-M28)*(1-0.01372)))</f>
        <v>0</v>
      </c>
      <c r="P28" s="72" t="n">
        <f aca="false">P27</f>
        <v>0</v>
      </c>
      <c r="Q28" s="59" t="n">
        <f aca="false">Q27</f>
        <v>70</v>
      </c>
      <c r="R28" s="59" t="n">
        <f aca="false">IF(N28&gt;Q28,0,N28-Q28)</f>
        <v>-70</v>
      </c>
      <c r="S28" s="60" t="n">
        <f aca="false">M28+R28*(1+$C$7)</f>
        <v>5862.4055112</v>
      </c>
      <c r="T28" s="59" t="n">
        <f aca="false">IF(N28&gt;70,N28-70+70,70)</f>
        <v>70</v>
      </c>
      <c r="U28" s="59" t="n">
        <f aca="false">U27</f>
        <v>1500</v>
      </c>
      <c r="V28" s="59" t="n">
        <f aca="false">V27</f>
        <v>0</v>
      </c>
      <c r="W28" s="60" t="n">
        <f aca="false">L28-(U28+V28)</f>
        <v>4433.3645112</v>
      </c>
      <c r="X28" s="60" t="n">
        <f aca="false">S28-U28-P28</f>
        <v>4362.4055112</v>
      </c>
      <c r="Y28" s="64" t="n">
        <f aca="false">T28-Q28-V28</f>
        <v>0</v>
      </c>
      <c r="Z28" s="65" t="n">
        <f aca="false">X28*$Z$13</f>
        <v>14265.066021624</v>
      </c>
      <c r="AA28" s="66" t="n">
        <f aca="false">$AA$13*Y28</f>
        <v>0</v>
      </c>
      <c r="AB28" s="65" t="n">
        <f aca="false">P28*$AB$13</f>
        <v>0</v>
      </c>
      <c r="AC28" s="65" t="n">
        <f aca="false">$AC$13*Q28</f>
        <v>396.2</v>
      </c>
      <c r="AD28" s="65" t="n">
        <f aca="false">K28*$C$6</f>
        <v>673.11524</v>
      </c>
      <c r="AE28" s="67" t="n">
        <f aca="false">AD28+AC28+Z28+AA28+AB28</f>
        <v>15334.381261624</v>
      </c>
      <c r="AG28" s="68" t="n">
        <f aca="false">$C$3-S28</f>
        <v>311.027488799999</v>
      </c>
      <c r="AH28" s="53" t="n">
        <f aca="false">AG28*$C$5</f>
        <v>13.6852095072</v>
      </c>
      <c r="AJ28" s="69" t="n">
        <f aca="false">AE28-AH28</f>
        <v>15320.6960521168</v>
      </c>
      <c r="AK28" s="70"/>
      <c r="AL28" s="71"/>
    </row>
    <row r="29" customFormat="false" ht="12.75" hidden="false" customHeight="false" outlineLevel="0" collapsed="false">
      <c r="A29" s="74" t="n">
        <f aca="false">A28+1</f>
        <v>37088</v>
      </c>
      <c r="B29" s="39"/>
      <c r="C29" s="56" t="n">
        <v>2653</v>
      </c>
      <c r="D29" s="57" t="n">
        <v>772</v>
      </c>
      <c r="E29" s="57" t="n">
        <v>769</v>
      </c>
      <c r="F29" s="57" t="n">
        <v>965</v>
      </c>
      <c r="G29" s="57" t="n">
        <v>1384</v>
      </c>
      <c r="H29" s="57" t="n">
        <v>19</v>
      </c>
      <c r="I29" s="57" t="n">
        <v>11</v>
      </c>
      <c r="J29" s="58" t="n">
        <f aca="false">SUM(C29:I29)</f>
        <v>6573</v>
      </c>
      <c r="K29" s="59" t="n">
        <f aca="false">J29*1.016</f>
        <v>6678.168</v>
      </c>
      <c r="L29" s="60" t="n">
        <f aca="false">K29*(1+$C$7)</f>
        <v>6769.6589016</v>
      </c>
      <c r="M29" s="59" t="n">
        <f aca="false">IF(L29&gt;$C$3,$C$3,L29)</f>
        <v>6173.433</v>
      </c>
      <c r="N29" s="61" t="n">
        <f aca="false">IF(M29&gt;L29,0,((L29-M29)*(1-0.01372)))</f>
        <v>588.045682230048</v>
      </c>
      <c r="P29" s="72" t="n">
        <f aca="false">P28</f>
        <v>0</v>
      </c>
      <c r="Q29" s="59" t="n">
        <f aca="false">Q28</f>
        <v>70</v>
      </c>
      <c r="R29" s="59" t="n">
        <f aca="false">IF(N29&gt;Q29,0,N29-Q29)</f>
        <v>0</v>
      </c>
      <c r="S29" s="60" t="n">
        <f aca="false">M29+R29*(1+$C$7)</f>
        <v>6173.433</v>
      </c>
      <c r="T29" s="59" t="n">
        <f aca="false">IF(N29&gt;70,N29-70+70,70)</f>
        <v>588.045682230048</v>
      </c>
      <c r="U29" s="59" t="n">
        <f aca="false">U28</f>
        <v>1500</v>
      </c>
      <c r="V29" s="59" t="n">
        <f aca="false">V28</f>
        <v>0</v>
      </c>
      <c r="W29" s="60" t="n">
        <f aca="false">L29-(U29+V29)</f>
        <v>5269.6589016</v>
      </c>
      <c r="X29" s="60" t="n">
        <f aca="false">S29-U29-P29</f>
        <v>4673.433</v>
      </c>
      <c r="Y29" s="64" t="n">
        <f aca="false">T29-Q29-V29</f>
        <v>518.045682230048</v>
      </c>
      <c r="Z29" s="65" t="n">
        <f aca="false">X29*$Z$13</f>
        <v>15282.12591</v>
      </c>
      <c r="AA29" s="66" t="n">
        <f aca="false">$AA$13*Y29</f>
        <v>1999.65633340798</v>
      </c>
      <c r="AB29" s="65" t="n">
        <f aca="false">P29*$AB$13</f>
        <v>0</v>
      </c>
      <c r="AC29" s="65" t="n">
        <f aca="false">$AC$13*Q29</f>
        <v>396.2</v>
      </c>
      <c r="AD29" s="65" t="n">
        <f aca="false">K29*$C$6</f>
        <v>767.98932</v>
      </c>
      <c r="AE29" s="67" t="n">
        <f aca="false">AD29+AC29+Z29+AA29+AB29</f>
        <v>18445.971563408</v>
      </c>
      <c r="AG29" s="68" t="n">
        <f aca="false">$C$3-S29</f>
        <v>0</v>
      </c>
      <c r="AH29" s="53" t="n">
        <f aca="false">AG29*$C$5</f>
        <v>0</v>
      </c>
      <c r="AJ29" s="69" t="n">
        <f aca="false">AE29-AH29</f>
        <v>18445.971563408</v>
      </c>
      <c r="AK29" s="70"/>
      <c r="AL29" s="71"/>
    </row>
    <row r="30" customFormat="false" ht="12.75" hidden="false" customHeight="false" outlineLevel="0" collapsed="false">
      <c r="A30" s="74" t="n">
        <f aca="false">A29+1</f>
        <v>37089</v>
      </c>
      <c r="B30" s="39"/>
      <c r="C30" s="56" t="n">
        <v>2494</v>
      </c>
      <c r="D30" s="57" t="n">
        <v>744</v>
      </c>
      <c r="E30" s="57" t="n">
        <v>743</v>
      </c>
      <c r="F30" s="57" t="n">
        <v>924</v>
      </c>
      <c r="G30" s="57" t="n">
        <v>1322</v>
      </c>
      <c r="H30" s="57" t="n">
        <v>18</v>
      </c>
      <c r="I30" s="57" t="n">
        <v>22</v>
      </c>
      <c r="J30" s="58" t="n">
        <f aca="false">SUM(C30:I30)</f>
        <v>6267</v>
      </c>
      <c r="K30" s="59" t="n">
        <f aca="false">J30*1.016</f>
        <v>6367.272</v>
      </c>
      <c r="L30" s="60" t="n">
        <f aca="false">K30*(1+$C$7)</f>
        <v>6454.5036264</v>
      </c>
      <c r="M30" s="59" t="n">
        <f aca="false">IF(L30&gt;$C$3,$C$3,L30)</f>
        <v>6173.433</v>
      </c>
      <c r="N30" s="61" t="n">
        <f aca="false">IF(M30&gt;L30,0,((L30-M30)*(1-0.01372)))</f>
        <v>277.214337405792</v>
      </c>
      <c r="P30" s="72" t="n">
        <f aca="false">P29</f>
        <v>0</v>
      </c>
      <c r="Q30" s="59" t="n">
        <f aca="false">Q29</f>
        <v>70</v>
      </c>
      <c r="R30" s="59" t="n">
        <f aca="false">IF(N30&gt;Q30,0,N30-Q30)</f>
        <v>0</v>
      </c>
      <c r="S30" s="60" t="n">
        <f aca="false">M30+R30*(1+$C$7)</f>
        <v>6173.433</v>
      </c>
      <c r="T30" s="59" t="n">
        <f aca="false">IF(N30&gt;70,N30-70+70,70)</f>
        <v>277.214337405792</v>
      </c>
      <c r="U30" s="59" t="n">
        <f aca="false">U29</f>
        <v>1500</v>
      </c>
      <c r="V30" s="59" t="n">
        <f aca="false">V29</f>
        <v>0</v>
      </c>
      <c r="W30" s="60" t="n">
        <f aca="false">L30-(U30+V30)</f>
        <v>4954.5036264</v>
      </c>
      <c r="X30" s="60" t="n">
        <f aca="false">S30-U30-P30</f>
        <v>4673.433</v>
      </c>
      <c r="Y30" s="64" t="n">
        <f aca="false">T30-Q30-V30</f>
        <v>207.214337405792</v>
      </c>
      <c r="Z30" s="65" t="n">
        <f aca="false">X30*$Z$13</f>
        <v>15282.12591</v>
      </c>
      <c r="AA30" s="66" t="n">
        <f aca="false">$AA$13*Y30</f>
        <v>799.847342386357</v>
      </c>
      <c r="AB30" s="65" t="n">
        <f aca="false">P30*$AB$13</f>
        <v>0</v>
      </c>
      <c r="AC30" s="65" t="n">
        <f aca="false">$AC$13*Q30</f>
        <v>396.2</v>
      </c>
      <c r="AD30" s="65" t="n">
        <f aca="false">K30*$C$6</f>
        <v>732.23628</v>
      </c>
      <c r="AE30" s="67" t="n">
        <f aca="false">AD30+AC30+Z30+AA30+AB30</f>
        <v>17210.4095323864</v>
      </c>
      <c r="AG30" s="68" t="n">
        <f aca="false">$C$3-S30</f>
        <v>0</v>
      </c>
      <c r="AH30" s="53" t="n">
        <f aca="false">AG30*$C$5</f>
        <v>0</v>
      </c>
      <c r="AJ30" s="69" t="n">
        <f aca="false">AE30-AH30</f>
        <v>17210.4095323864</v>
      </c>
      <c r="AK30" s="70"/>
      <c r="AL30" s="71"/>
    </row>
    <row r="31" customFormat="false" ht="12.75" hidden="false" customHeight="false" outlineLevel="0" collapsed="false">
      <c r="A31" s="74" t="n">
        <f aca="false">A30+1</f>
        <v>37090</v>
      </c>
      <c r="B31" s="39"/>
      <c r="C31" s="56" t="n">
        <v>2327</v>
      </c>
      <c r="D31" s="57" t="n">
        <v>721</v>
      </c>
      <c r="E31" s="57" t="n">
        <v>719</v>
      </c>
      <c r="F31" s="57" t="n">
        <v>891</v>
      </c>
      <c r="G31" s="57" t="n">
        <v>1265</v>
      </c>
      <c r="H31" s="57" t="n">
        <v>14</v>
      </c>
      <c r="I31" s="57" t="n">
        <v>17</v>
      </c>
      <c r="J31" s="58" t="n">
        <f aca="false">SUM(C31:I31)</f>
        <v>5954</v>
      </c>
      <c r="K31" s="59" t="n">
        <f aca="false">J31*1.016</f>
        <v>6049.264</v>
      </c>
      <c r="L31" s="60" t="n">
        <f aca="false">K31*(1+$C$7)</f>
        <v>6132.1389168</v>
      </c>
      <c r="M31" s="59" t="n">
        <f aca="false">IF(L31&gt;$C$3,$C$3,L31)</f>
        <v>6132.1389168</v>
      </c>
      <c r="N31" s="61" t="n">
        <f aca="false">IF(M31&gt;L31,0,((L31-M31)*(1-0.01372)))</f>
        <v>0</v>
      </c>
      <c r="P31" s="72" t="n">
        <f aca="false">P30</f>
        <v>0</v>
      </c>
      <c r="Q31" s="59" t="n">
        <f aca="false">Q30</f>
        <v>70</v>
      </c>
      <c r="R31" s="59" t="n">
        <f aca="false">IF(N31&gt;Q31,0,N31-Q31)</f>
        <v>-70</v>
      </c>
      <c r="S31" s="60" t="n">
        <f aca="false">M31+R31*(1+$C$7)</f>
        <v>6061.1799168</v>
      </c>
      <c r="T31" s="59" t="n">
        <f aca="false">IF(N31&gt;70,N31-70+70,70)</f>
        <v>70</v>
      </c>
      <c r="U31" s="59" t="n">
        <f aca="false">U30</f>
        <v>1500</v>
      </c>
      <c r="V31" s="59" t="n">
        <f aca="false">V30</f>
        <v>0</v>
      </c>
      <c r="W31" s="60" t="n">
        <f aca="false">L31-(U31+V31)</f>
        <v>4632.1389168</v>
      </c>
      <c r="X31" s="60" t="n">
        <f aca="false">S31-U31-P31</f>
        <v>4561.1799168</v>
      </c>
      <c r="Y31" s="64" t="n">
        <f aca="false">T31-Q31-V31</f>
        <v>0</v>
      </c>
      <c r="Z31" s="65" t="n">
        <f aca="false">X31*$Z$13</f>
        <v>14915.058327936</v>
      </c>
      <c r="AA31" s="66" t="n">
        <f aca="false">$AA$13*Y31</f>
        <v>0</v>
      </c>
      <c r="AB31" s="65" t="n">
        <f aca="false">P31*$AB$13</f>
        <v>0</v>
      </c>
      <c r="AC31" s="65" t="n">
        <f aca="false">$AC$13*Q31</f>
        <v>396.2</v>
      </c>
      <c r="AD31" s="65" t="n">
        <f aca="false">K31*$C$6</f>
        <v>695.66536</v>
      </c>
      <c r="AE31" s="67" t="n">
        <f aca="false">AD31+AC31+Z31+AA31+AB31</f>
        <v>16006.923687936</v>
      </c>
      <c r="AG31" s="68" t="n">
        <f aca="false">$C$3-S31</f>
        <v>112.253083199999</v>
      </c>
      <c r="AH31" s="53" t="n">
        <f aca="false">AG31*$C$5</f>
        <v>4.93913566079997</v>
      </c>
      <c r="AJ31" s="69" t="n">
        <f aca="false">AE31-AH31</f>
        <v>16001.9845522752</v>
      </c>
      <c r="AK31" s="70"/>
      <c r="AL31" s="71"/>
    </row>
    <row r="32" customFormat="false" ht="12.75" hidden="false" customHeight="false" outlineLevel="0" collapsed="false">
      <c r="A32" s="74" t="n">
        <f aca="false">A31+1</f>
        <v>37091</v>
      </c>
      <c r="B32" s="39"/>
      <c r="C32" s="56" t="n">
        <v>2298</v>
      </c>
      <c r="D32" s="57" t="n">
        <v>712</v>
      </c>
      <c r="E32" s="57" t="n">
        <v>711</v>
      </c>
      <c r="F32" s="57" t="n">
        <v>875</v>
      </c>
      <c r="G32" s="57" t="n">
        <v>1255</v>
      </c>
      <c r="H32" s="57" t="n">
        <v>12</v>
      </c>
      <c r="I32" s="57" t="n">
        <v>35</v>
      </c>
      <c r="J32" s="58" t="n">
        <f aca="false">SUM(C32:I32)</f>
        <v>5898</v>
      </c>
      <c r="K32" s="59" t="n">
        <f aca="false">J32*1.016</f>
        <v>5992.368</v>
      </c>
      <c r="L32" s="60" t="n">
        <f aca="false">K32*(1+$C$7)</f>
        <v>6074.4634416</v>
      </c>
      <c r="M32" s="59" t="n">
        <f aca="false">IF(L32&gt;$C$3,$C$3,L32)</f>
        <v>6074.4634416</v>
      </c>
      <c r="N32" s="61" t="n">
        <f aca="false">IF(M32&gt;L32,0,((L32-M32)*(1-0.01372)))</f>
        <v>0</v>
      </c>
      <c r="P32" s="72" t="n">
        <f aca="false">P31</f>
        <v>0</v>
      </c>
      <c r="Q32" s="59" t="n">
        <f aca="false">Q31</f>
        <v>70</v>
      </c>
      <c r="R32" s="59" t="n">
        <f aca="false">IF(N32&gt;Q32,0,N32-Q32)</f>
        <v>-70</v>
      </c>
      <c r="S32" s="60" t="n">
        <f aca="false">M32+R32*(1+$C$7)</f>
        <v>6003.5044416</v>
      </c>
      <c r="T32" s="59" t="n">
        <f aca="false">IF(N32&gt;70,N32-70+70,70)</f>
        <v>70</v>
      </c>
      <c r="U32" s="59" t="n">
        <f aca="false">U31</f>
        <v>1500</v>
      </c>
      <c r="V32" s="59" t="n">
        <f aca="false">V31</f>
        <v>0</v>
      </c>
      <c r="W32" s="60" t="n">
        <f aca="false">L32-(U32+V32)</f>
        <v>4574.4634416</v>
      </c>
      <c r="X32" s="60" t="n">
        <f aca="false">S32-U32-P32</f>
        <v>4503.5044416</v>
      </c>
      <c r="Y32" s="64" t="n">
        <f aca="false">T32-Q32-V32</f>
        <v>0</v>
      </c>
      <c r="Z32" s="65" t="n">
        <f aca="false">X32*$Z$13</f>
        <v>14726.459524032</v>
      </c>
      <c r="AA32" s="66" t="n">
        <f aca="false">$AA$13*Y32</f>
        <v>0</v>
      </c>
      <c r="AB32" s="65" t="n">
        <f aca="false">P32*$AB$13</f>
        <v>0</v>
      </c>
      <c r="AC32" s="65" t="n">
        <f aca="false">$AC$13*Q32</f>
        <v>396.2</v>
      </c>
      <c r="AD32" s="65" t="n">
        <f aca="false">K32*$C$6</f>
        <v>689.12232</v>
      </c>
      <c r="AE32" s="67" t="n">
        <f aca="false">AD32+AC32+Z32+AA32+AB32</f>
        <v>15811.781844032</v>
      </c>
      <c r="AG32" s="68" t="n">
        <f aca="false">$C$3-S32</f>
        <v>169.928558399999</v>
      </c>
      <c r="AH32" s="53" t="n">
        <f aca="false">AG32*$C$5</f>
        <v>7.47685656959996</v>
      </c>
      <c r="AJ32" s="69" t="n">
        <f aca="false">AE32-AH32</f>
        <v>15804.3049874624</v>
      </c>
      <c r="AK32" s="70"/>
      <c r="AL32" s="71"/>
    </row>
    <row r="33" customFormat="false" ht="12.75" hidden="false" customHeight="false" outlineLevel="0" collapsed="false">
      <c r="A33" s="74" t="n">
        <f aca="false">A32+1</f>
        <v>37092</v>
      </c>
      <c r="B33" s="39"/>
      <c r="C33" s="56" t="n">
        <v>2423</v>
      </c>
      <c r="D33" s="57" t="n">
        <v>732</v>
      </c>
      <c r="E33" s="57" t="n">
        <v>731</v>
      </c>
      <c r="F33" s="57" t="n">
        <v>927</v>
      </c>
      <c r="G33" s="57" t="n">
        <v>1327</v>
      </c>
      <c r="H33" s="57" t="n">
        <v>15</v>
      </c>
      <c r="I33" s="57" t="n">
        <v>14</v>
      </c>
      <c r="J33" s="58" t="n">
        <f aca="false">SUM(C33:I33)</f>
        <v>6169</v>
      </c>
      <c r="K33" s="59" t="n">
        <f aca="false">J33*1.016</f>
        <v>6267.704</v>
      </c>
      <c r="L33" s="60" t="n">
        <f aca="false">K33*(1+$C$7)</f>
        <v>6353.5715448</v>
      </c>
      <c r="M33" s="59" t="n">
        <f aca="false">IF(L33&gt;$C$3,$C$3,L33)</f>
        <v>6173.433</v>
      </c>
      <c r="N33" s="61" t="n">
        <f aca="false">IF(M33&gt;L33,0,((L33-M33)*(1-0.01372)))</f>
        <v>177.667043965344</v>
      </c>
      <c r="P33" s="72" t="n">
        <f aca="false">P32</f>
        <v>0</v>
      </c>
      <c r="Q33" s="59" t="n">
        <f aca="false">Q32</f>
        <v>70</v>
      </c>
      <c r="R33" s="59" t="n">
        <f aca="false">IF(N33&gt;Q33,0,N33-Q33)</f>
        <v>0</v>
      </c>
      <c r="S33" s="60" t="n">
        <f aca="false">M33+R33*(1+$C$7)</f>
        <v>6173.433</v>
      </c>
      <c r="T33" s="59" t="n">
        <f aca="false">IF(N33&gt;70,N33-70+70,70)</f>
        <v>177.667043965344</v>
      </c>
      <c r="U33" s="59" t="n">
        <f aca="false">U32</f>
        <v>1500</v>
      </c>
      <c r="V33" s="59" t="n">
        <f aca="false">V32</f>
        <v>0</v>
      </c>
      <c r="W33" s="60" t="n">
        <f aca="false">L33-(U33+V33)</f>
        <v>4853.5715448</v>
      </c>
      <c r="X33" s="60" t="n">
        <f aca="false">S33-U33-P33</f>
        <v>4673.433</v>
      </c>
      <c r="Y33" s="64" t="n">
        <f aca="false">T33-Q33-V33</f>
        <v>107.667043965344</v>
      </c>
      <c r="Z33" s="65" t="n">
        <f aca="false">X33*$Z$13</f>
        <v>15282.12591</v>
      </c>
      <c r="AA33" s="66" t="n">
        <f aca="false">$AA$13*Y33</f>
        <v>415.594789706228</v>
      </c>
      <c r="AB33" s="65" t="n">
        <f aca="false">P33*$AB$13</f>
        <v>0</v>
      </c>
      <c r="AC33" s="65" t="n">
        <f aca="false">$AC$13*Q33</f>
        <v>396.2</v>
      </c>
      <c r="AD33" s="65" t="n">
        <f aca="false">K33*$C$6</f>
        <v>720.78596</v>
      </c>
      <c r="AE33" s="67" t="n">
        <f aca="false">AD33+AC33+Z33+AA33+AB33</f>
        <v>16814.7066597062</v>
      </c>
      <c r="AG33" s="68" t="n">
        <f aca="false">$C$3-S33</f>
        <v>0</v>
      </c>
      <c r="AH33" s="53" t="n">
        <f aca="false">AG33*$C$5</f>
        <v>0</v>
      </c>
      <c r="AJ33" s="69" t="n">
        <f aca="false">AE33-AH33</f>
        <v>16814.7066597062</v>
      </c>
      <c r="AK33" s="70"/>
      <c r="AL33" s="71"/>
    </row>
    <row r="34" customFormat="false" ht="12.75" hidden="false" customHeight="false" outlineLevel="0" collapsed="false">
      <c r="A34" s="55" t="n">
        <f aca="false">A33+1</f>
        <v>37093</v>
      </c>
      <c r="B34" s="39"/>
      <c r="C34" s="56" t="n">
        <v>2279</v>
      </c>
      <c r="D34" s="57" t="n">
        <v>698</v>
      </c>
      <c r="E34" s="57" t="n">
        <v>695</v>
      </c>
      <c r="F34" s="57" t="n">
        <v>850</v>
      </c>
      <c r="G34" s="57" t="n">
        <v>1224</v>
      </c>
      <c r="H34" s="57" t="n">
        <v>0</v>
      </c>
      <c r="I34" s="57" t="n">
        <v>0</v>
      </c>
      <c r="J34" s="58" t="n">
        <f aca="false">SUM(C34:I34)</f>
        <v>5746</v>
      </c>
      <c r="K34" s="59" t="n">
        <f aca="false">J34*1.016</f>
        <v>5837.936</v>
      </c>
      <c r="L34" s="60" t="n">
        <f aca="false">K34*(1+$C$7)</f>
        <v>5917.9157232</v>
      </c>
      <c r="M34" s="59" t="n">
        <f aca="false">IF(L34&gt;$C$3,$C$3,L34)</f>
        <v>5917.9157232</v>
      </c>
      <c r="N34" s="61" t="n">
        <f aca="false">IF(M34&gt;L34,0,((L34-M34)*(1-0.01372)))</f>
        <v>0</v>
      </c>
      <c r="P34" s="72" t="n">
        <f aca="false">P33</f>
        <v>0</v>
      </c>
      <c r="Q34" s="59" t="n">
        <f aca="false">Q33</f>
        <v>70</v>
      </c>
      <c r="R34" s="59" t="n">
        <f aca="false">IF(N34&gt;Q34,0,N34-Q34)</f>
        <v>-70</v>
      </c>
      <c r="S34" s="60" t="n">
        <f aca="false">M34+R34*(1+$C$7)</f>
        <v>5846.9567232</v>
      </c>
      <c r="T34" s="59" t="n">
        <f aca="false">IF(N34&gt;70,N34-70+70,70)</f>
        <v>70</v>
      </c>
      <c r="U34" s="59" t="n">
        <f aca="false">U33</f>
        <v>1500</v>
      </c>
      <c r="V34" s="59" t="n">
        <f aca="false">V33</f>
        <v>0</v>
      </c>
      <c r="W34" s="60" t="n">
        <f aca="false">L34-(U34+V34)</f>
        <v>4417.9157232</v>
      </c>
      <c r="X34" s="60" t="n">
        <f aca="false">S34-U34-P34</f>
        <v>4346.9567232</v>
      </c>
      <c r="Y34" s="64" t="n">
        <f aca="false">T34-Q34-V34</f>
        <v>0</v>
      </c>
      <c r="Z34" s="65" t="n">
        <f aca="false">X34*$Z$13</f>
        <v>14214.548484864</v>
      </c>
      <c r="AA34" s="66" t="n">
        <f aca="false">$AA$13*Y34</f>
        <v>0</v>
      </c>
      <c r="AB34" s="65" t="n">
        <f aca="false">P34*$AB$13</f>
        <v>0</v>
      </c>
      <c r="AC34" s="65" t="n">
        <f aca="false">$AC$13*Q34</f>
        <v>396.2</v>
      </c>
      <c r="AD34" s="65" t="n">
        <f aca="false">K34*$C$6</f>
        <v>671.36264</v>
      </c>
      <c r="AE34" s="67" t="n">
        <f aca="false">AD34+AC34+Z34+AA34+AB34</f>
        <v>15282.111124864</v>
      </c>
      <c r="AG34" s="68" t="n">
        <f aca="false">$C$3-S34</f>
        <v>326.4762768</v>
      </c>
      <c r="AH34" s="53" t="n">
        <f aca="false">AG34*$C$5</f>
        <v>14.3649561792</v>
      </c>
      <c r="AJ34" s="69" t="n">
        <f aca="false">AE34-AH34</f>
        <v>15267.7461686848</v>
      </c>
      <c r="AK34" s="70"/>
      <c r="AL34" s="71"/>
    </row>
    <row r="35" customFormat="false" ht="12.75" hidden="false" customHeight="false" outlineLevel="0" collapsed="false">
      <c r="A35" s="55" t="n">
        <f aca="false">A34+1</f>
        <v>37094</v>
      </c>
      <c r="B35" s="39"/>
      <c r="C35" s="56" t="n">
        <v>2073</v>
      </c>
      <c r="D35" s="57" t="n">
        <v>650</v>
      </c>
      <c r="E35" s="57" t="n">
        <v>649</v>
      </c>
      <c r="F35" s="57" t="n">
        <v>798</v>
      </c>
      <c r="G35" s="57" t="n">
        <v>1128</v>
      </c>
      <c r="H35" s="57" t="n">
        <v>0</v>
      </c>
      <c r="I35" s="57" t="n">
        <v>0</v>
      </c>
      <c r="J35" s="58" t="n">
        <f aca="false">SUM(C35:I35)</f>
        <v>5298</v>
      </c>
      <c r="K35" s="59" t="n">
        <f aca="false">J35*1.016</f>
        <v>5382.768</v>
      </c>
      <c r="L35" s="60" t="n">
        <f aca="false">K35*(1+$C$7)</f>
        <v>5456.5119216</v>
      </c>
      <c r="M35" s="59" t="n">
        <f aca="false">IF(L35&gt;$C$3,$C$3,L35)</f>
        <v>5456.5119216</v>
      </c>
      <c r="N35" s="61" t="n">
        <f aca="false">IF(M35&gt;L35,0,((L35-M35)*(1-0.01372)))</f>
        <v>0</v>
      </c>
      <c r="P35" s="72" t="n">
        <f aca="false">P34</f>
        <v>0</v>
      </c>
      <c r="Q35" s="59" t="n">
        <f aca="false">Q34</f>
        <v>70</v>
      </c>
      <c r="R35" s="59" t="n">
        <f aca="false">IF(N35&gt;Q35,0,N35-Q35)</f>
        <v>-70</v>
      </c>
      <c r="S35" s="60" t="n">
        <f aca="false">M35+R35*(1+$C$7)</f>
        <v>5385.5529216</v>
      </c>
      <c r="T35" s="59" t="n">
        <f aca="false">IF(N35&gt;70,N35-70+70,70)</f>
        <v>70</v>
      </c>
      <c r="U35" s="59" t="n">
        <f aca="false">U34</f>
        <v>1500</v>
      </c>
      <c r="V35" s="59" t="n">
        <f aca="false">V34</f>
        <v>0</v>
      </c>
      <c r="W35" s="60" t="n">
        <f aca="false">L35-(U35+V35)</f>
        <v>3956.5119216</v>
      </c>
      <c r="X35" s="60" t="n">
        <f aca="false">S35-U35-P35</f>
        <v>3885.5529216</v>
      </c>
      <c r="Y35" s="64" t="n">
        <f aca="false">T35-Q35-V35</f>
        <v>0</v>
      </c>
      <c r="Z35" s="65" t="n">
        <f aca="false">X35*$Z$13</f>
        <v>12705.758053632</v>
      </c>
      <c r="AA35" s="66" t="n">
        <f aca="false">$AA$13*Y35</f>
        <v>0</v>
      </c>
      <c r="AB35" s="65" t="n">
        <f aca="false">P35*$AB$13</f>
        <v>0</v>
      </c>
      <c r="AC35" s="65" t="n">
        <f aca="false">$AC$13*Q35</f>
        <v>396.2</v>
      </c>
      <c r="AD35" s="65" t="n">
        <f aca="false">K35*$C$6</f>
        <v>619.01832</v>
      </c>
      <c r="AE35" s="67" t="n">
        <f aca="false">AD35+AC35+Z35+AA35+AB35</f>
        <v>13720.976373632</v>
      </c>
      <c r="AG35" s="68" t="n">
        <f aca="false">$C$3-S35</f>
        <v>787.8800784</v>
      </c>
      <c r="AH35" s="53" t="n">
        <f aca="false">AG35*$C$5</f>
        <v>34.6667234496</v>
      </c>
      <c r="AJ35" s="69" t="n">
        <f aca="false">AE35-AH35</f>
        <v>13686.3096501824</v>
      </c>
      <c r="AK35" s="70"/>
      <c r="AL35" s="71"/>
    </row>
    <row r="36" customFormat="false" ht="12.75" hidden="false" customHeight="false" outlineLevel="0" collapsed="false">
      <c r="A36" s="55" t="n">
        <f aca="false">A35+1</f>
        <v>37095</v>
      </c>
      <c r="B36" s="39"/>
      <c r="C36" s="56" t="n">
        <v>2193</v>
      </c>
      <c r="D36" s="57" t="n">
        <v>672</v>
      </c>
      <c r="E36" s="57" t="n">
        <v>670</v>
      </c>
      <c r="F36" s="57" t="n">
        <v>844</v>
      </c>
      <c r="G36" s="57" t="n">
        <v>1203</v>
      </c>
      <c r="H36" s="57" t="n">
        <v>6</v>
      </c>
      <c r="I36" s="57" t="n">
        <v>20</v>
      </c>
      <c r="J36" s="58" t="n">
        <f aca="false">SUM(C36:I36)</f>
        <v>5608</v>
      </c>
      <c r="K36" s="59" t="n">
        <f aca="false">J36*1.016</f>
        <v>5697.728</v>
      </c>
      <c r="L36" s="60" t="n">
        <f aca="false">K36*(1+$C$7)</f>
        <v>5775.7868736</v>
      </c>
      <c r="M36" s="59" t="n">
        <f aca="false">IF(L36&gt;$C$3,$C$3,L36)</f>
        <v>5775.7868736</v>
      </c>
      <c r="N36" s="61" t="n">
        <f aca="false">IF(M36&gt;L36,0,((L36-M36)*(1-0.01372)))</f>
        <v>0</v>
      </c>
      <c r="P36" s="72" t="n">
        <f aca="false">P35</f>
        <v>0</v>
      </c>
      <c r="Q36" s="59" t="n">
        <f aca="false">Q35</f>
        <v>70</v>
      </c>
      <c r="R36" s="59" t="n">
        <f aca="false">IF(N36&gt;Q36,0,N36-Q36)</f>
        <v>-70</v>
      </c>
      <c r="S36" s="60" t="n">
        <f aca="false">M36+R36*(1+$C$7)</f>
        <v>5704.8278736</v>
      </c>
      <c r="T36" s="59" t="n">
        <f aca="false">IF(N36&gt;70,N36-70+70,70)</f>
        <v>70</v>
      </c>
      <c r="U36" s="59" t="n">
        <f aca="false">U35</f>
        <v>1500</v>
      </c>
      <c r="V36" s="59" t="n">
        <f aca="false">V35</f>
        <v>0</v>
      </c>
      <c r="W36" s="60" t="n">
        <f aca="false">L36-(U36+V36)</f>
        <v>4275.7868736</v>
      </c>
      <c r="X36" s="60" t="n">
        <f aca="false">S36-U36-P36</f>
        <v>4204.8278736</v>
      </c>
      <c r="Y36" s="64" t="n">
        <f aca="false">T36-Q36-V36</f>
        <v>0</v>
      </c>
      <c r="Z36" s="65" t="n">
        <f aca="false">X36*$Z$13</f>
        <v>13749.787146672</v>
      </c>
      <c r="AA36" s="66" t="n">
        <f aca="false">$AA$13*Y36</f>
        <v>0</v>
      </c>
      <c r="AB36" s="65" t="n">
        <f aca="false">P36*$AB$13</f>
        <v>0</v>
      </c>
      <c r="AC36" s="65" t="n">
        <f aca="false">$AC$13*Q36</f>
        <v>396.2</v>
      </c>
      <c r="AD36" s="65" t="n">
        <f aca="false">K36*$C$6</f>
        <v>655.23872</v>
      </c>
      <c r="AE36" s="67" t="n">
        <f aca="false">AD36+AC36+Z36+AA36+AB36</f>
        <v>14801.225866672</v>
      </c>
      <c r="AG36" s="68" t="n">
        <f aca="false">$C$3-S36</f>
        <v>468.6051264</v>
      </c>
      <c r="AH36" s="53" t="n">
        <f aca="false">AG36*$C$5</f>
        <v>20.6186255616</v>
      </c>
      <c r="AJ36" s="69" t="n">
        <f aca="false">AE36-AH36</f>
        <v>14780.6072411104</v>
      </c>
      <c r="AK36" s="70"/>
      <c r="AL36" s="71"/>
    </row>
    <row r="37" customFormat="false" ht="12.75" hidden="false" customHeight="false" outlineLevel="0" collapsed="false">
      <c r="A37" s="55" t="n">
        <f aca="false">A36+1</f>
        <v>37096</v>
      </c>
      <c r="B37" s="39"/>
      <c r="C37" s="56" t="n">
        <v>2165</v>
      </c>
      <c r="D37" s="57" t="n">
        <v>649</v>
      </c>
      <c r="E37" s="57" t="n">
        <v>648</v>
      </c>
      <c r="F37" s="57" t="n">
        <v>836</v>
      </c>
      <c r="G37" s="57" t="n">
        <v>1178</v>
      </c>
      <c r="H37" s="57" t="n">
        <v>5</v>
      </c>
      <c r="I37" s="57" t="n">
        <v>17</v>
      </c>
      <c r="J37" s="58" t="n">
        <f aca="false">SUM(C37:I37)</f>
        <v>5498</v>
      </c>
      <c r="K37" s="59" t="n">
        <f aca="false">J37*1.016</f>
        <v>5585.968</v>
      </c>
      <c r="L37" s="60" t="n">
        <f aca="false">K37*(1+$C$7)</f>
        <v>5662.4957616</v>
      </c>
      <c r="M37" s="59" t="n">
        <f aca="false">IF(L37&gt;$C$3,$C$3,L37)</f>
        <v>5662.4957616</v>
      </c>
      <c r="N37" s="61" t="n">
        <f aca="false">IF(M37&gt;L37,0,((L37-M37)*(1-0.01372)))</f>
        <v>0</v>
      </c>
      <c r="P37" s="72" t="n">
        <f aca="false">P36</f>
        <v>0</v>
      </c>
      <c r="Q37" s="59" t="n">
        <f aca="false">Q36</f>
        <v>70</v>
      </c>
      <c r="R37" s="59" t="n">
        <f aca="false">IF(N37&gt;Q37,0,N37-Q37)</f>
        <v>-70</v>
      </c>
      <c r="S37" s="60" t="n">
        <f aca="false">M37+R37*(1+$C$7)</f>
        <v>5591.5367616</v>
      </c>
      <c r="T37" s="59" t="n">
        <f aca="false">IF(N37&gt;70,N37-70+70,70)</f>
        <v>70</v>
      </c>
      <c r="U37" s="59" t="n">
        <f aca="false">U36</f>
        <v>1500</v>
      </c>
      <c r="V37" s="59" t="n">
        <f aca="false">V36</f>
        <v>0</v>
      </c>
      <c r="W37" s="60" t="n">
        <f aca="false">L37-(U37+V37)</f>
        <v>4162.4957616</v>
      </c>
      <c r="X37" s="60" t="n">
        <f aca="false">S37-U37-P37</f>
        <v>4091.5367616</v>
      </c>
      <c r="Y37" s="64" t="n">
        <f aca="false">T37-Q37-V37</f>
        <v>0</v>
      </c>
      <c r="Z37" s="65" t="n">
        <f aca="false">X37*$Z$13</f>
        <v>13379.325210432</v>
      </c>
      <c r="AA37" s="66" t="n">
        <f aca="false">$AA$13*Y37</f>
        <v>0</v>
      </c>
      <c r="AB37" s="65" t="n">
        <f aca="false">P37*$AB$13</f>
        <v>0</v>
      </c>
      <c r="AC37" s="65" t="n">
        <f aca="false">$AC$13*Q37</f>
        <v>396.2</v>
      </c>
      <c r="AD37" s="65" t="n">
        <f aca="false">K37*$C$6</f>
        <v>642.38632</v>
      </c>
      <c r="AE37" s="67" t="n">
        <f aca="false">AD37+AC37+Z37+AA37+AB37</f>
        <v>14417.911530432</v>
      </c>
      <c r="AG37" s="68" t="n">
        <f aca="false">$C$3-S37</f>
        <v>581.8962384</v>
      </c>
      <c r="AH37" s="53" t="n">
        <f aca="false">AG37*$C$5</f>
        <v>25.6034344896</v>
      </c>
      <c r="AJ37" s="69" t="n">
        <f aca="false">AE37-AH37</f>
        <v>14392.3080959424</v>
      </c>
      <c r="AK37" s="70"/>
      <c r="AL37" s="71"/>
    </row>
    <row r="38" customFormat="false" ht="12.75" hidden="false" customHeight="false" outlineLevel="0" collapsed="false">
      <c r="A38" s="55" t="n">
        <f aca="false">A37+1</f>
        <v>37097</v>
      </c>
      <c r="B38" s="39"/>
      <c r="C38" s="56" t="n">
        <v>2176</v>
      </c>
      <c r="D38" s="57" t="n">
        <v>653</v>
      </c>
      <c r="E38" s="57" t="n">
        <v>652</v>
      </c>
      <c r="F38" s="57" t="n">
        <v>837</v>
      </c>
      <c r="G38" s="57" t="n">
        <v>1181</v>
      </c>
      <c r="H38" s="57" t="n">
        <v>6</v>
      </c>
      <c r="I38" s="57" t="n">
        <v>6</v>
      </c>
      <c r="J38" s="58" t="n">
        <f aca="false">SUM(C38:I38)</f>
        <v>5511</v>
      </c>
      <c r="K38" s="59" t="n">
        <f aca="false">J38*1.016</f>
        <v>5599.176</v>
      </c>
      <c r="L38" s="60" t="n">
        <f aca="false">K38*(1+$C$7)</f>
        <v>5675.8847112</v>
      </c>
      <c r="M38" s="59" t="n">
        <f aca="false">IF(L38&gt;$C$3,$C$3,L38)</f>
        <v>5675.8847112</v>
      </c>
      <c r="N38" s="61" t="n">
        <f aca="false">IF(M38&gt;L38,0,((L38-M38)*(1-0.01372)))</f>
        <v>0</v>
      </c>
      <c r="P38" s="72" t="n">
        <f aca="false">P37</f>
        <v>0</v>
      </c>
      <c r="Q38" s="59" t="n">
        <f aca="false">Q37</f>
        <v>70</v>
      </c>
      <c r="R38" s="59" t="n">
        <f aca="false">IF(N38&gt;Q38,0,N38-Q38)</f>
        <v>-70</v>
      </c>
      <c r="S38" s="60" t="n">
        <f aca="false">M38+R38*(1+$C$7)</f>
        <v>5604.9257112</v>
      </c>
      <c r="T38" s="59" t="n">
        <f aca="false">IF(N38&gt;70,N38-70+70,70)</f>
        <v>70</v>
      </c>
      <c r="U38" s="59" t="n">
        <f aca="false">U37</f>
        <v>1500</v>
      </c>
      <c r="V38" s="59" t="n">
        <f aca="false">V37</f>
        <v>0</v>
      </c>
      <c r="W38" s="60" t="n">
        <f aca="false">L38-(U38+V38)</f>
        <v>4175.8847112</v>
      </c>
      <c r="X38" s="60" t="n">
        <f aca="false">S38-U38-P38</f>
        <v>4104.9257112</v>
      </c>
      <c r="Y38" s="64" t="n">
        <f aca="false">T38-Q38-V38</f>
        <v>0</v>
      </c>
      <c r="Z38" s="65" t="n">
        <f aca="false">X38*$Z$13</f>
        <v>13423.107075624</v>
      </c>
      <c r="AA38" s="66" t="n">
        <f aca="false">$AA$13*Y38</f>
        <v>0</v>
      </c>
      <c r="AB38" s="65" t="n">
        <f aca="false">P38*$AB$13</f>
        <v>0</v>
      </c>
      <c r="AC38" s="65" t="n">
        <f aca="false">$AC$13*Q38</f>
        <v>396.2</v>
      </c>
      <c r="AD38" s="65" t="n">
        <f aca="false">K38*$C$6</f>
        <v>643.90524</v>
      </c>
      <c r="AE38" s="67" t="n">
        <f aca="false">AD38+AC38+Z38+AA38+AB38</f>
        <v>14463.212315624</v>
      </c>
      <c r="AG38" s="68" t="n">
        <f aca="false">$C$3-S38</f>
        <v>568.5072888</v>
      </c>
      <c r="AH38" s="53" t="n">
        <f aca="false">AG38*$C$5</f>
        <v>25.0143207072</v>
      </c>
      <c r="AJ38" s="69" t="n">
        <f aca="false">AE38-AH38</f>
        <v>14438.1979949168</v>
      </c>
      <c r="AK38" s="70"/>
      <c r="AL38" s="71"/>
    </row>
    <row r="39" customFormat="false" ht="12.75" hidden="false" customHeight="false" outlineLevel="0" collapsed="false">
      <c r="A39" s="55" t="n">
        <f aca="false">A38+1</f>
        <v>37098</v>
      </c>
      <c r="B39" s="39"/>
      <c r="C39" s="56" t="n">
        <v>2160</v>
      </c>
      <c r="D39" s="57" t="n">
        <v>645</v>
      </c>
      <c r="E39" s="57" t="n">
        <v>637</v>
      </c>
      <c r="F39" s="57" t="n">
        <v>832</v>
      </c>
      <c r="G39" s="57" t="n">
        <v>1172</v>
      </c>
      <c r="H39" s="57" t="n">
        <v>4</v>
      </c>
      <c r="I39" s="57" t="n">
        <v>23</v>
      </c>
      <c r="J39" s="58" t="n">
        <f aca="false">SUM(C39:I39)</f>
        <v>5473</v>
      </c>
      <c r="K39" s="59" t="n">
        <f aca="false">J39*1.016</f>
        <v>5560.568</v>
      </c>
      <c r="L39" s="60" t="n">
        <f aca="false">K39*(1+$C$7)</f>
        <v>5636.7477816</v>
      </c>
      <c r="M39" s="59" t="n">
        <f aca="false">IF(L39&gt;$C$3,$C$3,L39)</f>
        <v>5636.7477816</v>
      </c>
      <c r="N39" s="61" t="n">
        <f aca="false">IF(M39&gt;L39,0,((L39-M39)*(1-0.01372)))</f>
        <v>0</v>
      </c>
      <c r="P39" s="72" t="n">
        <f aca="false">P38</f>
        <v>0</v>
      </c>
      <c r="Q39" s="59" t="n">
        <f aca="false">Q38</f>
        <v>70</v>
      </c>
      <c r="R39" s="59" t="n">
        <f aca="false">IF(N39&gt;Q39,0,N39-Q39)</f>
        <v>-70</v>
      </c>
      <c r="S39" s="60" t="n">
        <f aca="false">M39+R39*(1+$C$7)</f>
        <v>5565.7887816</v>
      </c>
      <c r="T39" s="59" t="n">
        <f aca="false">IF(N39&gt;70,N39-70+70,70)</f>
        <v>70</v>
      </c>
      <c r="U39" s="59" t="n">
        <f aca="false">U38</f>
        <v>1500</v>
      </c>
      <c r="V39" s="59" t="n">
        <f aca="false">V38</f>
        <v>0</v>
      </c>
      <c r="W39" s="60" t="n">
        <f aca="false">L39-(U39+V39)</f>
        <v>4136.7477816</v>
      </c>
      <c r="X39" s="60" t="n">
        <f aca="false">S39-U39-P39</f>
        <v>4065.7887816</v>
      </c>
      <c r="Y39" s="64" t="n">
        <f aca="false">T39-Q39-V39</f>
        <v>0</v>
      </c>
      <c r="Z39" s="65" t="n">
        <f aca="false">X39*$Z$13</f>
        <v>13295.129315832</v>
      </c>
      <c r="AA39" s="66" t="n">
        <f aca="false">$AA$13*Y39</f>
        <v>0</v>
      </c>
      <c r="AB39" s="65" t="n">
        <f aca="false">P39*$AB$13</f>
        <v>0</v>
      </c>
      <c r="AC39" s="65" t="n">
        <f aca="false">$AC$13*Q39</f>
        <v>396.2</v>
      </c>
      <c r="AD39" s="65" t="n">
        <f aca="false">K39*$C$6</f>
        <v>639.46532</v>
      </c>
      <c r="AE39" s="67" t="n">
        <f aca="false">AD39+AC39+Z39+AA39+AB39</f>
        <v>14330.794635832</v>
      </c>
      <c r="AG39" s="68" t="n">
        <f aca="false">$C$3-S39</f>
        <v>607.6442184</v>
      </c>
      <c r="AH39" s="53" t="n">
        <f aca="false">AG39*$C$5</f>
        <v>26.7363456096</v>
      </c>
      <c r="AJ39" s="69" t="n">
        <f aca="false">AE39-AH39</f>
        <v>14304.0582902224</v>
      </c>
      <c r="AK39" s="70"/>
      <c r="AL39" s="71"/>
    </row>
    <row r="40" customFormat="false" ht="12.75" hidden="false" customHeight="false" outlineLevel="0" collapsed="false">
      <c r="A40" s="55" t="n">
        <f aca="false">A39+1</f>
        <v>37099</v>
      </c>
      <c r="B40" s="39"/>
      <c r="C40" s="56" t="n">
        <v>2232</v>
      </c>
      <c r="D40" s="57" t="n">
        <v>654</v>
      </c>
      <c r="E40" s="57" t="n">
        <v>652</v>
      </c>
      <c r="F40" s="57" t="n">
        <v>839</v>
      </c>
      <c r="G40" s="57" t="n">
        <v>1183</v>
      </c>
      <c r="H40" s="57" t="n">
        <v>6</v>
      </c>
      <c r="I40" s="57" t="n">
        <v>4</v>
      </c>
      <c r="J40" s="58" t="n">
        <f aca="false">SUM(C40:I40)</f>
        <v>5570</v>
      </c>
      <c r="K40" s="59" t="n">
        <f aca="false">J40*1.016</f>
        <v>5659.12</v>
      </c>
      <c r="L40" s="60" t="n">
        <f aca="false">K40*(1+$C$7)</f>
        <v>5736.649944</v>
      </c>
      <c r="M40" s="59" t="n">
        <f aca="false">IF(L40&gt;$C$3,$C$3,L40)</f>
        <v>5736.649944</v>
      </c>
      <c r="N40" s="61" t="n">
        <f aca="false">IF(M40&gt;L40,0,((L40-M40)*(1-0.01372)))</f>
        <v>0</v>
      </c>
      <c r="P40" s="72" t="n">
        <f aca="false">P39</f>
        <v>0</v>
      </c>
      <c r="Q40" s="59" t="n">
        <f aca="false">Q39</f>
        <v>70</v>
      </c>
      <c r="R40" s="59" t="n">
        <f aca="false">IF(N40&gt;Q40,0,N40-Q40)</f>
        <v>-70</v>
      </c>
      <c r="S40" s="60" t="n">
        <f aca="false">M40+R40*(1+$C$7)</f>
        <v>5665.690944</v>
      </c>
      <c r="T40" s="59" t="n">
        <f aca="false">IF(N40&gt;70,N40-70+70,70)</f>
        <v>70</v>
      </c>
      <c r="U40" s="59" t="n">
        <f aca="false">U39</f>
        <v>1500</v>
      </c>
      <c r="V40" s="59" t="n">
        <f aca="false">V39</f>
        <v>0</v>
      </c>
      <c r="W40" s="60" t="n">
        <f aca="false">L40-(U40+V40)</f>
        <v>4236.649944</v>
      </c>
      <c r="X40" s="60" t="n">
        <f aca="false">S40-U40-P40</f>
        <v>4165.690944</v>
      </c>
      <c r="Y40" s="64" t="n">
        <f aca="false">T40-Q40-V40</f>
        <v>0</v>
      </c>
      <c r="Z40" s="65" t="n">
        <f aca="false">X40*$Z$13</f>
        <v>13621.80938688</v>
      </c>
      <c r="AA40" s="66" t="n">
        <f aca="false">$AA$13*Y40</f>
        <v>0</v>
      </c>
      <c r="AB40" s="65" t="n">
        <f aca="false">P40*$AB$13</f>
        <v>0</v>
      </c>
      <c r="AC40" s="65" t="n">
        <f aca="false">$AC$13*Q40</f>
        <v>396.2</v>
      </c>
      <c r="AD40" s="65" t="n">
        <f aca="false">K40*$C$6</f>
        <v>650.7988</v>
      </c>
      <c r="AE40" s="67" t="n">
        <f aca="false">AD40+AC40+Z40+AA40+AB40</f>
        <v>14668.80818688</v>
      </c>
      <c r="AG40" s="68" t="n">
        <f aca="false">$C$3-S40</f>
        <v>507.742056</v>
      </c>
      <c r="AH40" s="53" t="n">
        <f aca="false">AG40*$C$5</f>
        <v>22.340650464</v>
      </c>
      <c r="AJ40" s="69" t="n">
        <f aca="false">AE40-AH40</f>
        <v>14646.467536416</v>
      </c>
      <c r="AK40" s="70"/>
      <c r="AL40" s="71"/>
    </row>
    <row r="41" customFormat="false" ht="12.75" hidden="false" customHeight="false" outlineLevel="0" collapsed="false">
      <c r="A41" s="55" t="n">
        <f aca="false">A40+1</f>
        <v>37100</v>
      </c>
      <c r="B41" s="39"/>
      <c r="C41" s="56" t="n">
        <v>2021</v>
      </c>
      <c r="D41" s="57" t="n">
        <v>593</v>
      </c>
      <c r="E41" s="57" t="n">
        <v>592</v>
      </c>
      <c r="F41" s="57" t="n">
        <v>773</v>
      </c>
      <c r="G41" s="57" t="n">
        <v>1082</v>
      </c>
      <c r="H41" s="57" t="n">
        <v>0</v>
      </c>
      <c r="I41" s="57" t="n">
        <v>2</v>
      </c>
      <c r="J41" s="58" t="n">
        <f aca="false">SUM(C41:I41)</f>
        <v>5063</v>
      </c>
      <c r="K41" s="59" t="n">
        <f aca="false">J41*1.016</f>
        <v>5144.008</v>
      </c>
      <c r="L41" s="60" t="n">
        <f aca="false">K41*(1+$C$7)</f>
        <v>5214.4809096</v>
      </c>
      <c r="M41" s="59" t="n">
        <f aca="false">IF(L41&gt;$C$3,$C$3,L41)</f>
        <v>5214.4809096</v>
      </c>
      <c r="N41" s="61" t="n">
        <f aca="false">IF(M41&gt;L41,0,((L41-M41)*(1-0.01372)))</f>
        <v>0</v>
      </c>
      <c r="P41" s="72" t="n">
        <f aca="false">P40</f>
        <v>0</v>
      </c>
      <c r="Q41" s="59" t="n">
        <f aca="false">Q40</f>
        <v>70</v>
      </c>
      <c r="R41" s="59" t="n">
        <f aca="false">IF(N41&gt;Q41,0,N41-Q41)</f>
        <v>-70</v>
      </c>
      <c r="S41" s="60" t="n">
        <f aca="false">M41+R41*(1+$C$7)</f>
        <v>5143.5219096</v>
      </c>
      <c r="T41" s="59" t="n">
        <f aca="false">IF(N41&gt;70,N41-70+70,70)</f>
        <v>70</v>
      </c>
      <c r="U41" s="59" t="n">
        <f aca="false">U40</f>
        <v>1500</v>
      </c>
      <c r="V41" s="59" t="n">
        <f aca="false">V40</f>
        <v>0</v>
      </c>
      <c r="W41" s="60" t="n">
        <f aca="false">L41-(U41+V41)</f>
        <v>3714.4809096</v>
      </c>
      <c r="X41" s="60" t="n">
        <f aca="false">S41-U41-P41</f>
        <v>3643.5219096</v>
      </c>
      <c r="Y41" s="64" t="n">
        <f aca="false">T41-Q41-V41</f>
        <v>0</v>
      </c>
      <c r="Z41" s="65" t="n">
        <f aca="false">X41*$Z$13</f>
        <v>11914.316644392</v>
      </c>
      <c r="AA41" s="66" t="n">
        <f aca="false">$AA$13*Y41</f>
        <v>0</v>
      </c>
      <c r="AB41" s="65" t="n">
        <f aca="false">P41*$AB$13</f>
        <v>0</v>
      </c>
      <c r="AC41" s="65" t="n">
        <f aca="false">$AC$13*Q41</f>
        <v>396.2</v>
      </c>
      <c r="AD41" s="65" t="n">
        <f aca="false">K41*$C$6</f>
        <v>591.56092</v>
      </c>
      <c r="AE41" s="67" t="n">
        <f aca="false">AD41+AC41+Z41+AA41+AB41</f>
        <v>12902.077564392</v>
      </c>
      <c r="AG41" s="68" t="n">
        <f aca="false">$C$3-S41</f>
        <v>1029.9110904</v>
      </c>
      <c r="AH41" s="53" t="n">
        <f aca="false">AG41*$C$5</f>
        <v>45.3160879776</v>
      </c>
      <c r="AJ41" s="69" t="n">
        <f aca="false">AE41-AH41</f>
        <v>12856.7614764144</v>
      </c>
      <c r="AK41" s="70"/>
      <c r="AL41" s="71"/>
    </row>
    <row r="42" customFormat="false" ht="12.75" hidden="false" customHeight="false" outlineLevel="0" collapsed="false">
      <c r="A42" s="55" t="n">
        <f aca="false">A41+1</f>
        <v>37101</v>
      </c>
      <c r="B42" s="39"/>
      <c r="C42" s="56" t="n">
        <v>2023</v>
      </c>
      <c r="D42" s="57" t="n">
        <v>587</v>
      </c>
      <c r="E42" s="57" t="n">
        <v>586</v>
      </c>
      <c r="F42" s="57" t="n">
        <v>779</v>
      </c>
      <c r="G42" s="57" t="n">
        <v>1102</v>
      </c>
      <c r="H42" s="57" t="n">
        <v>0</v>
      </c>
      <c r="I42" s="57" t="n">
        <v>0</v>
      </c>
      <c r="J42" s="58" t="n">
        <f aca="false">SUM(C42:I42)</f>
        <v>5077</v>
      </c>
      <c r="K42" s="59" t="n">
        <f aca="false">J42*1.016</f>
        <v>5158.232</v>
      </c>
      <c r="L42" s="60" t="n">
        <f aca="false">K42*(1+$C$7)</f>
        <v>5228.8997784</v>
      </c>
      <c r="M42" s="59" t="n">
        <f aca="false">IF(L42&gt;$C$3,$C$3,L42)</f>
        <v>5228.8997784</v>
      </c>
      <c r="N42" s="61" t="n">
        <f aca="false">IF(M42&gt;L42,0,((L42-M42)*(1-0.01372)))</f>
        <v>0</v>
      </c>
      <c r="P42" s="72" t="n">
        <f aca="false">P41</f>
        <v>0</v>
      </c>
      <c r="Q42" s="59" t="n">
        <f aca="false">Q41</f>
        <v>70</v>
      </c>
      <c r="R42" s="59" t="n">
        <f aca="false">IF(N42&gt;Q42,0,N42-Q42)</f>
        <v>-70</v>
      </c>
      <c r="S42" s="60" t="n">
        <f aca="false">M42+R42*(1+$C$7)</f>
        <v>5157.9407784</v>
      </c>
      <c r="T42" s="59" t="n">
        <f aca="false">IF(N42&gt;70,N42-70+70,70)</f>
        <v>70</v>
      </c>
      <c r="U42" s="59" t="n">
        <f aca="false">U41</f>
        <v>1500</v>
      </c>
      <c r="V42" s="59" t="n">
        <f aca="false">V41</f>
        <v>0</v>
      </c>
      <c r="W42" s="60" t="n">
        <f aca="false">L42-(U42+V42)</f>
        <v>3728.8997784</v>
      </c>
      <c r="X42" s="60" t="n">
        <f aca="false">S42-U42-P42</f>
        <v>3657.9407784</v>
      </c>
      <c r="Y42" s="64" t="n">
        <f aca="false">T42-Q42-V42</f>
        <v>0</v>
      </c>
      <c r="Z42" s="65" t="n">
        <f aca="false">X42*$Z$13</f>
        <v>11961.466345368</v>
      </c>
      <c r="AA42" s="66" t="n">
        <f aca="false">$AA$13*Y42</f>
        <v>0</v>
      </c>
      <c r="AB42" s="65" t="n">
        <f aca="false">P42*$AB$13</f>
        <v>0</v>
      </c>
      <c r="AC42" s="65" t="n">
        <f aca="false">$AC$13*Q42</f>
        <v>396.2</v>
      </c>
      <c r="AD42" s="65" t="n">
        <f aca="false">K42*$C$6</f>
        <v>593.19668</v>
      </c>
      <c r="AE42" s="67" t="n">
        <f aca="false">AD42+AC42+Z42+AA42+AB42</f>
        <v>12950.863025368</v>
      </c>
      <c r="AG42" s="68" t="n">
        <f aca="false">$C$3-S42</f>
        <v>1015.4922216</v>
      </c>
      <c r="AH42" s="53" t="n">
        <f aca="false">AG42*$C$5</f>
        <v>44.6816577504</v>
      </c>
      <c r="AJ42" s="69" t="n">
        <f aca="false">AE42-AH42</f>
        <v>12906.1813676176</v>
      </c>
      <c r="AK42" s="70"/>
      <c r="AL42" s="71"/>
    </row>
    <row r="43" customFormat="false" ht="12.75" hidden="false" customHeight="false" outlineLevel="0" collapsed="false">
      <c r="A43" s="55" t="n">
        <f aca="false">A42+1</f>
        <v>37102</v>
      </c>
      <c r="B43" s="39"/>
      <c r="C43" s="56" t="n">
        <v>2325</v>
      </c>
      <c r="D43" s="57" t="n">
        <v>708</v>
      </c>
      <c r="E43" s="57" t="n">
        <v>706</v>
      </c>
      <c r="F43" s="57" t="n">
        <v>883</v>
      </c>
      <c r="G43" s="57" t="n">
        <v>1267</v>
      </c>
      <c r="H43" s="57" t="n">
        <v>10</v>
      </c>
      <c r="I43" s="57" t="n">
        <v>20</v>
      </c>
      <c r="J43" s="58" t="n">
        <f aca="false">SUM(C43:I43)</f>
        <v>5919</v>
      </c>
      <c r="K43" s="59" t="n">
        <f aca="false">J43*1.016</f>
        <v>6013.704</v>
      </c>
      <c r="L43" s="60" t="n">
        <f aca="false">K43*(1+$C$7)</f>
        <v>6096.0917448</v>
      </c>
      <c r="M43" s="59" t="n">
        <f aca="false">IF(L43&gt;$C$3,$C$3,L43)</f>
        <v>6096.0917448</v>
      </c>
      <c r="N43" s="61" t="n">
        <f aca="false">IF(M43&gt;L43,0,((L43-M43)*(1-0.01372)))</f>
        <v>0</v>
      </c>
      <c r="P43" s="72" t="n">
        <f aca="false">P42</f>
        <v>0</v>
      </c>
      <c r="Q43" s="59" t="n">
        <f aca="false">Q42</f>
        <v>70</v>
      </c>
      <c r="R43" s="59" t="n">
        <f aca="false">IF(N43&gt;Q43,0,N43-Q43)</f>
        <v>-70</v>
      </c>
      <c r="S43" s="60" t="n">
        <f aca="false">M43+R43*(1+$C$7)</f>
        <v>6025.1327448</v>
      </c>
      <c r="T43" s="59" t="n">
        <f aca="false">IF(N43&gt;70,N43-70+70,70)</f>
        <v>70</v>
      </c>
      <c r="U43" s="59" t="n">
        <f aca="false">U42</f>
        <v>1500</v>
      </c>
      <c r="V43" s="59" t="n">
        <f aca="false">V42</f>
        <v>0</v>
      </c>
      <c r="W43" s="60" t="n">
        <f aca="false">L43-(U43+V43)</f>
        <v>4596.0917448</v>
      </c>
      <c r="X43" s="60" t="n">
        <f aca="false">S43-U43-P43</f>
        <v>4525.1327448</v>
      </c>
      <c r="Y43" s="64" t="n">
        <f aca="false">T43-Q43-V43</f>
        <v>0</v>
      </c>
      <c r="Z43" s="65" t="n">
        <f aca="false">X43*$Z$13</f>
        <v>14797.184075496</v>
      </c>
      <c r="AA43" s="66" t="n">
        <f aca="false">$AA$13*Y43</f>
        <v>0</v>
      </c>
      <c r="AB43" s="65" t="n">
        <f aca="false">P43*$AB$13</f>
        <v>0</v>
      </c>
      <c r="AC43" s="65" t="n">
        <f aca="false">$AC$13*Q43</f>
        <v>396.2</v>
      </c>
      <c r="AD43" s="65" t="n">
        <f aca="false">K43*$C$6</f>
        <v>691.57596</v>
      </c>
      <c r="AE43" s="67" t="n">
        <f aca="false">AD43+AC43+Z43+AA43+AB43</f>
        <v>15884.960035496</v>
      </c>
      <c r="AG43" s="68" t="n">
        <f aca="false">$C$3-S43</f>
        <v>148.3002552</v>
      </c>
      <c r="AH43" s="53" t="n">
        <f aca="false">AG43*$C$5</f>
        <v>6.52521122879999</v>
      </c>
      <c r="AJ43" s="75" t="n">
        <f aca="false">AE43-AH43</f>
        <v>15878.4348242672</v>
      </c>
      <c r="AK43" s="70"/>
      <c r="AL43" s="71"/>
    </row>
    <row r="44" customFormat="false" ht="13.5" hidden="false" customHeight="false" outlineLevel="0" collapsed="false">
      <c r="A44" s="76" t="n">
        <f aca="false">A43+1</f>
        <v>37103</v>
      </c>
      <c r="B44" s="39"/>
      <c r="C44" s="77" t="n">
        <v>2258</v>
      </c>
      <c r="D44" s="78" t="n">
        <v>712</v>
      </c>
      <c r="E44" s="78" t="n">
        <v>711</v>
      </c>
      <c r="F44" s="78" t="n">
        <v>890</v>
      </c>
      <c r="G44" s="78" t="n">
        <v>1263</v>
      </c>
      <c r="H44" s="78" t="n">
        <v>13</v>
      </c>
      <c r="I44" s="78" t="n">
        <v>21</v>
      </c>
      <c r="J44" s="79" t="n">
        <f aca="false">SUM(C44:I44)</f>
        <v>5868</v>
      </c>
      <c r="K44" s="80" t="n">
        <f aca="false">J44*1.016</f>
        <v>5961.888</v>
      </c>
      <c r="L44" s="81" t="n">
        <f aca="false">K44*(1+$C$7)</f>
        <v>6043.5658656</v>
      </c>
      <c r="M44" s="80" t="n">
        <f aca="false">IF(L44&gt;$C$3,$C$3,L44)</f>
        <v>6043.5658656</v>
      </c>
      <c r="N44" s="82" t="n">
        <f aca="false">IF(M44=L44,0,((L44-M44)*(1-0.01372)))</f>
        <v>0</v>
      </c>
      <c r="P44" s="83" t="n">
        <f aca="false">P43</f>
        <v>0</v>
      </c>
      <c r="Q44" s="80" t="n">
        <f aca="false">Q43</f>
        <v>70</v>
      </c>
      <c r="R44" s="80" t="n">
        <f aca="false">IF(N44&gt;Q44,0,N44-Q44)</f>
        <v>-70</v>
      </c>
      <c r="S44" s="81" t="n">
        <f aca="false">M44+R44*(1+$C$7)</f>
        <v>5972.6068656</v>
      </c>
      <c r="T44" s="80" t="n">
        <f aca="false">IF(N44&gt;70,N44-70+70,70)</f>
        <v>70</v>
      </c>
      <c r="U44" s="80" t="n">
        <f aca="false">U43</f>
        <v>1500</v>
      </c>
      <c r="V44" s="80" t="n">
        <f aca="false">V43</f>
        <v>0</v>
      </c>
      <c r="W44" s="81" t="n">
        <f aca="false">L44-(U44+V44)</f>
        <v>4543.5658656</v>
      </c>
      <c r="X44" s="81" t="n">
        <f aca="false">S44-U44-P44</f>
        <v>4472.6068656</v>
      </c>
      <c r="Y44" s="84" t="n">
        <f aca="false">T44-Q44-V44</f>
        <v>0</v>
      </c>
      <c r="Z44" s="85" t="n">
        <f aca="false">X44*$Z$13</f>
        <v>14625.424450512</v>
      </c>
      <c r="AA44" s="86" t="n">
        <f aca="false">$AA$13*Y44</f>
        <v>0</v>
      </c>
      <c r="AB44" s="85" t="n">
        <f aca="false">P44*$AB$13</f>
        <v>0</v>
      </c>
      <c r="AC44" s="85" t="n">
        <f aca="false">$AC$13*Q44</f>
        <v>396.2</v>
      </c>
      <c r="AD44" s="85" t="n">
        <f aca="false">K44*$C$6</f>
        <v>685.61712</v>
      </c>
      <c r="AE44" s="87" t="n">
        <f aca="false">AD44+AC44+Z44+AA44+AB44</f>
        <v>15707.241570512</v>
      </c>
      <c r="AG44" s="88" t="n">
        <f aca="false">$C$3-S44</f>
        <v>200.826134399999</v>
      </c>
      <c r="AH44" s="89" t="n">
        <f aca="false">AG44*$C$5</f>
        <v>8.83634991359997</v>
      </c>
      <c r="AJ44" s="90" t="n">
        <f aca="false">AE44-AH44</f>
        <v>15698.4052205984</v>
      </c>
      <c r="AK44" s="70"/>
      <c r="AL44" s="71"/>
    </row>
    <row r="45" customFormat="false" ht="16.5" hidden="false" customHeight="false" outlineLevel="0" collapsed="false">
      <c r="A45" s="91"/>
      <c r="B45" s="92" t="s">
        <v>34</v>
      </c>
      <c r="C45" s="93" t="n">
        <f aca="false">SUM(C14:C44)</f>
        <v>67495</v>
      </c>
      <c r="D45" s="94" t="n">
        <f aca="false">SUM(D14:D44)</f>
        <v>20553</v>
      </c>
      <c r="E45" s="94" t="n">
        <f aca="false">SUM(E14:E44)</f>
        <v>20498</v>
      </c>
      <c r="F45" s="94" t="n">
        <f aca="false">SUM(F14:F44)</f>
        <v>26045</v>
      </c>
      <c r="G45" s="94" t="n">
        <f aca="false">SUM(G14:G44)</f>
        <v>36854</v>
      </c>
      <c r="H45" s="94" t="n">
        <f aca="false">SUM(H14:H44)</f>
        <v>185</v>
      </c>
      <c r="I45" s="94" t="n">
        <f aca="false">SUM(I14:I44)</f>
        <v>410</v>
      </c>
      <c r="J45" s="94" t="n">
        <f aca="false">SUM(J14:J44)</f>
        <v>172040</v>
      </c>
      <c r="K45" s="94" t="n">
        <f aca="false">SUM(K14:K44)</f>
        <v>174792.64</v>
      </c>
      <c r="L45" s="94" t="n">
        <f aca="false">SUM(L14:L44)</f>
        <v>177187.299168</v>
      </c>
      <c r="M45" s="94" t="n">
        <f aca="false">SUM(M14:M44)</f>
        <v>175979.6905224</v>
      </c>
      <c r="N45" s="95" t="n">
        <f aca="false">SUM(N14:N44)</f>
        <v>1191.04025498237</v>
      </c>
      <c r="O45" s="96"/>
      <c r="P45" s="93" t="n">
        <f aca="false">SUM(P14:P44)</f>
        <v>0</v>
      </c>
      <c r="Q45" s="94" t="n">
        <f aca="false">SUM(Q14:Q44)</f>
        <v>2170</v>
      </c>
      <c r="R45" s="97" t="n">
        <f aca="false">SUM(R14:R44)</f>
        <v>-1821.02234785229</v>
      </c>
      <c r="S45" s="94" t="n">
        <f aca="false">SUM(S14:S44)</f>
        <v>174133.720168382</v>
      </c>
      <c r="T45" s="94" t="n">
        <f aca="false">SUM(T14:T44)</f>
        <v>3012.06260283466</v>
      </c>
      <c r="U45" s="94" t="n">
        <f aca="false">SUM(U14:U44)</f>
        <v>44823</v>
      </c>
      <c r="V45" s="94" t="n">
        <f aca="false">SUM(V14:V44)</f>
        <v>0</v>
      </c>
      <c r="W45" s="94" t="n">
        <f aca="false">SUM(W14:W44)</f>
        <v>132364.299168</v>
      </c>
      <c r="X45" s="94" t="n">
        <f aca="false">SUM(X14:X44)</f>
        <v>129310.720168382</v>
      </c>
      <c r="Y45" s="98" t="n">
        <f aca="false">SUM(Y14:Y44)</f>
        <v>842.062602834656</v>
      </c>
      <c r="Z45" s="99" t="n">
        <f aca="false">SUM(Z14:Z44)</f>
        <v>422846.05495061</v>
      </c>
      <c r="AA45" s="99" t="n">
        <f aca="false">SUM(AA14:AA44)</f>
        <v>3250.36164694177</v>
      </c>
      <c r="AB45" s="99" t="n">
        <f aca="false">SUM(AB14:AB44)</f>
        <v>0</v>
      </c>
      <c r="AC45" s="100" t="n">
        <f aca="false">SUM(AC14:AC44)</f>
        <v>12282.2</v>
      </c>
      <c r="AD45" s="99" t="n">
        <f aca="false">SUM(AD14:AD44)</f>
        <v>20101.1536</v>
      </c>
      <c r="AE45" s="101" t="n">
        <f aca="false">SUM(AE14:AE44)</f>
        <v>458479.770197551</v>
      </c>
      <c r="AF45" s="96"/>
      <c r="AG45" s="93" t="n">
        <f aca="false">SUM(AG14:AG44)</f>
        <v>17242.7028316179</v>
      </c>
      <c r="AH45" s="102" t="n">
        <f aca="false">SUM(AH14:AH44)</f>
        <v>758.678924591186</v>
      </c>
      <c r="AI45" s="96"/>
      <c r="AJ45" s="103" t="n">
        <f aca="false">SUM(AJ14:AJ44)</f>
        <v>457721.09127296</v>
      </c>
      <c r="AL45" s="71"/>
    </row>
    <row r="46" customFormat="false" ht="12.75" hidden="false" customHeight="false" outlineLevel="0" collapsed="false">
      <c r="AK46" s="104"/>
      <c r="AL46" s="71"/>
    </row>
  </sheetData>
  <mergeCells count="2">
    <mergeCell ref="F3:G3"/>
    <mergeCell ref="C11:J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2001-10-02T17:26:17Z</dcterms:created>
  <dc:creator>mbronst2</dc:creator>
  <dc:description/>
  <dc:language>en-US</dc:language>
  <cp:lastModifiedBy>mbronst2</cp:lastModifiedBy>
  <cp:lastPrinted>2001-10-02T20:31:11Z</cp:lastPrinted>
  <dcterms:modified xsi:type="dcterms:W3CDTF">2001-10-03T11:44:39Z</dcterms:modified>
  <cp:revision>0</cp:revision>
  <dc:subject/>
  <dc:title/>
</cp:coreProperties>
</file>