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nd LLC #259" sheetId="1" state="visible" r:id="rId3"/>
    <sheet name="Powder LLC #247" sheetId="2" state="visible" r:id="rId4"/>
    <sheet name="EMS #63K" sheetId="3" state="visible" r:id="rId5"/>
    <sheet name="Combined" sheetId="4" state="visible" r:id="rId6"/>
    <sheet name="Capital Structure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<sst xmlns="http://schemas.openxmlformats.org/spreadsheetml/2006/main" count="242" uniqueCount="78">
  <si>
    <t xml:space="preserve">ECT Wind River, L.L.C.</t>
  </si>
  <si>
    <t xml:space="preserve">Balance Sheet</t>
  </si>
  <si>
    <t xml:space="preserve">Income Statement</t>
  </si>
  <si>
    <t xml:space="preserve">June 30, 2000</t>
  </si>
  <si>
    <t xml:space="preserve">Year-to-Date June 30, 2000</t>
  </si>
  <si>
    <t xml:space="preserve">Adjustments</t>
  </si>
  <si>
    <t xml:space="preserve">Original Balances</t>
  </si>
  <si>
    <t xml:space="preserve">Clear Intercompany Balances</t>
  </si>
  <si>
    <t xml:space="preserve">Other</t>
  </si>
  <si>
    <t xml:space="preserve">Assets</t>
  </si>
  <si>
    <t xml:space="preserve">Current Assets</t>
  </si>
  <si>
    <t xml:space="preserve">Revenues</t>
  </si>
  <si>
    <t xml:space="preserve">Accounts Receivable - Affiliates</t>
  </si>
  <si>
    <t xml:space="preserve">See Note 1</t>
  </si>
  <si>
    <t xml:space="preserve">Total Current Assets</t>
  </si>
  <si>
    <t xml:space="preserve">Cost of Sales</t>
  </si>
  <si>
    <t xml:space="preserve">Investment in Lost Creek Gas Gathering Company, L.L.C.</t>
  </si>
  <si>
    <t xml:space="preserve">Operating Expenses</t>
  </si>
  <si>
    <t xml:space="preserve">Deferred Charges</t>
  </si>
  <si>
    <t xml:space="preserve">Net Operating Income (Loss)</t>
  </si>
  <si>
    <t xml:space="preserve">Total Assets</t>
  </si>
  <si>
    <t xml:space="preserve">Equity Earnings (Loss)</t>
  </si>
  <si>
    <t xml:space="preserve">Other Income (Loss)</t>
  </si>
  <si>
    <t xml:space="preserve">Liabilities and Shareholders' Equity</t>
  </si>
  <si>
    <t xml:space="preserve">Current Liabilities</t>
  </si>
  <si>
    <t xml:space="preserve">Interest and Related Charges</t>
  </si>
  <si>
    <t xml:space="preserve">Accounts Payable - Enron Corp.</t>
  </si>
  <si>
    <t xml:space="preserve">Interest Expense - Affiliates</t>
  </si>
  <si>
    <t xml:space="preserve">Other Acccounts Payable</t>
  </si>
  <si>
    <t xml:space="preserve">Other Interest Expense</t>
  </si>
  <si>
    <t xml:space="preserve">Accrued Liabilities</t>
  </si>
  <si>
    <t xml:space="preserve">Total Interest and Related Charges</t>
  </si>
  <si>
    <t xml:space="preserve">Deferred Federal Income Tax</t>
  </si>
  <si>
    <t xml:space="preserve">Total Current Liabilities</t>
  </si>
  <si>
    <t xml:space="preserve">Income Before Income Tax Expense</t>
  </si>
  <si>
    <t xml:space="preserve">Deferred Credits</t>
  </si>
  <si>
    <t xml:space="preserve">Income Tax Expense</t>
  </si>
  <si>
    <t xml:space="preserve">Current Federal Income Tax Expense</t>
  </si>
  <si>
    <t xml:space="preserve">Shareholders' Equity</t>
  </si>
  <si>
    <t xml:space="preserve">Deferred Federal Income Tax Expense</t>
  </si>
  <si>
    <t xml:space="preserve">Total Income Tax Expense</t>
  </si>
  <si>
    <t xml:space="preserve">Total Liabilities and Shareholders' Equity</t>
  </si>
  <si>
    <t xml:space="preserve">Net Income (Loss)</t>
  </si>
  <si>
    <t xml:space="preserve">Detail of Shareholders' Equity</t>
  </si>
  <si>
    <t xml:space="preserve">Wind River B, L.L.C.</t>
  </si>
  <si>
    <t xml:space="preserve">Wind River Z, L.L.C.</t>
  </si>
  <si>
    <t xml:space="preserve">Total Shareholders' Equity</t>
  </si>
  <si>
    <r>
      <rPr>
        <b val="true"/>
        <sz val="10"/>
        <rFont val="Arial"/>
        <family val="2"/>
      </rPr>
      <t xml:space="preserve">Note 1</t>
    </r>
    <r>
      <rPr>
        <sz val="10"/>
        <rFont val="Arial"/>
        <family val="0"/>
      </rPr>
      <t xml:space="preserve"> -   The affiliate receivables and payables are presented as having been eliminated by </t>
    </r>
  </si>
  <si>
    <t xml:space="preserve">   offsetting directly against Shareholder's Equity</t>
  </si>
  <si>
    <t xml:space="preserve">ECT Powder River, L.L.C.</t>
  </si>
  <si>
    <t xml:space="preserve">Investment in Fort Union Gathering, L.L.C.</t>
  </si>
  <si>
    <t xml:space="preserve">Powder River B, L.L.C.</t>
  </si>
  <si>
    <t xml:space="preserve">Powder River Z, L.L.C.</t>
  </si>
  <si>
    <t xml:space="preserve">Enron Midstream Services, L.L.C.</t>
  </si>
  <si>
    <t xml:space="preserve">Accounts Receivable - Enron Corp.</t>
  </si>
  <si>
    <t xml:space="preserve">Natural Gas Revenues</t>
  </si>
  <si>
    <t xml:space="preserve">Gas Inventory</t>
  </si>
  <si>
    <t xml:space="preserve">Transportation Revenues</t>
  </si>
  <si>
    <t xml:space="preserve">Other Current Assets</t>
  </si>
  <si>
    <t xml:space="preserve">Other Gas Revenues</t>
  </si>
  <si>
    <t xml:space="preserve">Total Revenues</t>
  </si>
  <si>
    <t xml:space="preserve">Investment in Bighorn Gas Gathering Company, L.L.C.</t>
  </si>
  <si>
    <t xml:space="preserve">Construction Work in Progress</t>
  </si>
  <si>
    <t xml:space="preserve">Accounts Payable - Affiliates</t>
  </si>
  <si>
    <t xml:space="preserve">Other Interest Expense MTG</t>
  </si>
  <si>
    <t xml:space="preserve">Current Deferred Federal Income Tax Expense</t>
  </si>
  <si>
    <t xml:space="preserve">Non-Current Deferred Federal Income Tax Expense</t>
  </si>
  <si>
    <t xml:space="preserve">Enron North America</t>
  </si>
  <si>
    <t xml:space="preserve">Combined Companies</t>
  </si>
  <si>
    <t xml:space="preserve">Investments</t>
  </si>
  <si>
    <t xml:space="preserve">Big Horn Gas Gathering Company, L.L.C.</t>
  </si>
  <si>
    <t xml:space="preserve">Lost Creek Gas Gathering Company, L.L.C.</t>
  </si>
  <si>
    <t xml:space="preserve">Fort Union Gathering, L.L.C.</t>
  </si>
  <si>
    <t xml:space="preserve">Total Investments</t>
  </si>
  <si>
    <t xml:space="preserve">Capital Structures</t>
  </si>
  <si>
    <t xml:space="preserve">Balances at June 30, 2000</t>
  </si>
  <si>
    <t xml:space="preserve">Shareholder's Equity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</si>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</sst>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[$-409]d\-mmm\-yy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true" outlineLevel="0" max="5" min="4" style="1" width="18.41"/>
    <col collapsed="false" customWidth="true" hidden="true" outlineLevel="0" max="6" min="6" style="1" width="15.7"/>
    <col collapsed="false" customWidth="true" hidden="false" outlineLevel="0" max="7" min="7" style="1" width="21.28"/>
    <col collapsed="false" customWidth="true" hidden="false" outlineLevel="0" max="8" min="8" style="1" width="10.99"/>
    <col collapsed="false" customWidth="true" hidden="false" outlineLevel="0" max="9" min="9" style="0" width="2.42"/>
    <col collapsed="false" customWidth="true" hidden="false" outlineLevel="0" max="10" min="10" style="0" width="4.99"/>
    <col collapsed="false" customWidth="true" hidden="false" outlineLevel="0" max="11" min="11" style="0" width="16.56"/>
    <col collapsed="false" customWidth="true" hidden="false" outlineLevel="0" max="12" min="12" style="0" width="21.99"/>
    <col collapsed="false" customWidth="true" hidden="true" outlineLevel="0" max="13" min="13" style="0" width="25.99"/>
    <col collapsed="false" customWidth="true" hidden="true" outlineLevel="0" max="14" min="14" style="0" width="21.42"/>
    <col collapsed="false" customWidth="true" hidden="false" outlineLevel="0" max="15" min="15" style="0" width="22.28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J1" s="2" t="s">
        <v>0</v>
      </c>
      <c r="K1" s="2"/>
      <c r="L1" s="2"/>
      <c r="M1" s="2"/>
      <c r="N1" s="2"/>
      <c r="O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J2" s="2" t="s">
        <v>2</v>
      </c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3</v>
      </c>
      <c r="B3" s="3"/>
      <c r="C3" s="3"/>
      <c r="D3" s="3"/>
      <c r="E3" s="3"/>
      <c r="F3" s="3"/>
      <c r="G3" s="3"/>
      <c r="H3" s="3"/>
      <c r="J3" s="2" t="s">
        <v>4</v>
      </c>
      <c r="K3" s="2"/>
      <c r="L3" s="2"/>
      <c r="M3" s="2"/>
      <c r="N3" s="2"/>
      <c r="O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J4" s="2"/>
      <c r="K4" s="2"/>
      <c r="L4" s="2"/>
      <c r="M4" s="2"/>
    </row>
    <row r="5" customFormat="false" ht="12.75" hidden="false" customHeight="false" outlineLevel="0" collapsed="false">
      <c r="D5" s="4"/>
      <c r="E5" s="5" t="s">
        <v>5</v>
      </c>
      <c r="F5" s="5"/>
      <c r="G5" s="6"/>
      <c r="H5" s="6"/>
      <c r="M5" s="7"/>
    </row>
    <row r="6" customFormat="false" ht="38.25" hidden="false" customHeight="false" outlineLevel="0" collapsed="false">
      <c r="D6" s="6" t="s">
        <v>6</v>
      </c>
      <c r="E6" s="8" t="s">
        <v>7</v>
      </c>
      <c r="F6" s="6" t="s">
        <v>8</v>
      </c>
      <c r="G6" s="4"/>
      <c r="H6" s="4"/>
      <c r="M6" s="6" t="s">
        <v>6</v>
      </c>
      <c r="N6" s="9" t="s">
        <v>5</v>
      </c>
      <c r="O6" s="10"/>
    </row>
    <row r="7" customFormat="false" ht="12.75" hidden="false" customHeight="false" outlineLevel="0" collapsed="false">
      <c r="A7" s="11" t="s">
        <v>9</v>
      </c>
    </row>
    <row r="8" customFormat="false" ht="12.75" hidden="false" customHeight="false" outlineLevel="0" collapsed="false">
      <c r="B8" s="0" t="s">
        <v>10</v>
      </c>
      <c r="J8" s="11" t="s">
        <v>11</v>
      </c>
      <c r="M8" s="1" t="n">
        <v>0</v>
      </c>
      <c r="N8" s="1" t="n">
        <v>0</v>
      </c>
      <c r="O8" s="1" t="n">
        <f aca="false">M8+N8</f>
        <v>0</v>
      </c>
    </row>
    <row r="9" customFormat="false" ht="12.75" hidden="false" customHeight="false" outlineLevel="0" collapsed="false">
      <c r="C9" s="0" t="s">
        <v>12</v>
      </c>
      <c r="D9" s="12" t="n">
        <v>17187902.56</v>
      </c>
      <c r="E9" s="12" t="n">
        <f aca="false">-D9</f>
        <v>-17187902.56</v>
      </c>
      <c r="F9" s="12" t="n">
        <v>0</v>
      </c>
      <c r="G9" s="12" t="n">
        <f aca="false">D9+E9+F9</f>
        <v>0</v>
      </c>
      <c r="H9" s="1" t="s">
        <v>13</v>
      </c>
    </row>
    <row r="10" customFormat="false" ht="12.75" hidden="false" customHeight="false" outlineLevel="0" collapsed="false">
      <c r="B10" s="0" t="s">
        <v>14</v>
      </c>
      <c r="D10" s="1" t="n">
        <f aca="false">SUM(D9)</f>
        <v>17187902.56</v>
      </c>
      <c r="E10" s="1" t="n">
        <f aca="false">SUM(E9)</f>
        <v>-17187902.56</v>
      </c>
      <c r="F10" s="1" t="n">
        <f aca="false">SUM(F9)</f>
        <v>0</v>
      </c>
      <c r="G10" s="1" t="n">
        <f aca="false">SUM(G9)</f>
        <v>0</v>
      </c>
      <c r="J10" s="11" t="s">
        <v>15</v>
      </c>
      <c r="M10" s="7" t="n">
        <v>0</v>
      </c>
      <c r="N10" s="7" t="n">
        <v>0</v>
      </c>
      <c r="O10" s="7" t="n">
        <f aca="false">M10+N10</f>
        <v>0</v>
      </c>
    </row>
    <row r="12" customFormat="false" ht="12.75" hidden="false" customHeight="false" outlineLevel="0" collapsed="false">
      <c r="B12" s="0" t="s">
        <v>16</v>
      </c>
      <c r="D12" s="7" t="n">
        <v>2799910</v>
      </c>
      <c r="E12" s="7" t="n">
        <v>0</v>
      </c>
      <c r="F12" s="7" t="n">
        <v>0</v>
      </c>
      <c r="G12" s="7" t="n">
        <f aca="false">D12+E12+F12</f>
        <v>2799910</v>
      </c>
      <c r="H12" s="7"/>
      <c r="J12" s="11" t="s">
        <v>17</v>
      </c>
      <c r="M12" s="7" t="n">
        <v>-52977.71</v>
      </c>
      <c r="N12" s="7" t="n">
        <v>52977.71</v>
      </c>
      <c r="O12" s="7" t="n">
        <f aca="false">M12+N12</f>
        <v>0</v>
      </c>
    </row>
    <row r="13" customFormat="false" ht="12.75" hidden="false" customHeight="false" outlineLevel="0" collapsed="false">
      <c r="D13" s="7"/>
      <c r="E13" s="7"/>
      <c r="F13" s="7"/>
      <c r="G13" s="7"/>
      <c r="H13" s="7"/>
      <c r="M13" s="13"/>
      <c r="N13" s="13"/>
      <c r="O13" s="13"/>
    </row>
    <row r="14" customFormat="false" ht="12.75" hidden="false" customHeight="false" outlineLevel="0" collapsed="false">
      <c r="B14" s="0" t="s">
        <v>18</v>
      </c>
      <c r="D14" s="7" t="n">
        <v>29619.23</v>
      </c>
      <c r="E14" s="7" t="n">
        <v>0</v>
      </c>
      <c r="F14" s="7" t="n">
        <v>0</v>
      </c>
      <c r="G14" s="7" t="n">
        <f aca="false">D14+E14+F14</f>
        <v>29619.23</v>
      </c>
      <c r="H14" s="7"/>
      <c r="J14" s="11" t="s">
        <v>19</v>
      </c>
      <c r="M14" s="1" t="n">
        <f aca="false">M12*-1</f>
        <v>52977.71</v>
      </c>
      <c r="N14" s="1" t="n">
        <f aca="false">N12*-1</f>
        <v>-52977.71</v>
      </c>
      <c r="O14" s="1" t="n">
        <f aca="false">O12*-1</f>
        <v>-0</v>
      </c>
    </row>
    <row r="15" customFormat="false" ht="12.75" hidden="false" customHeight="false" outlineLevel="0" collapsed="false">
      <c r="M15" s="7"/>
      <c r="N15" s="7"/>
      <c r="O15" s="7"/>
    </row>
    <row r="16" customFormat="false" ht="13.5" hidden="false" customHeight="false" outlineLevel="0" collapsed="false">
      <c r="A16" s="11" t="s">
        <v>20</v>
      </c>
      <c r="D16" s="14" t="n">
        <f aca="false">SUM(D10:D14)</f>
        <v>20017431.79</v>
      </c>
      <c r="E16" s="14" t="n">
        <f aca="false">SUM(E10:E14)</f>
        <v>-17187902.56</v>
      </c>
      <c r="F16" s="14" t="n">
        <f aca="false">SUM(F10:F14)</f>
        <v>0</v>
      </c>
      <c r="G16" s="14" t="n">
        <f aca="false">SUM(G10:G14)</f>
        <v>2829529.23</v>
      </c>
      <c r="J16" s="11" t="s">
        <v>21</v>
      </c>
      <c r="M16" s="7" t="n">
        <v>-90</v>
      </c>
      <c r="N16" s="7" t="n">
        <v>0</v>
      </c>
      <c r="O16" s="7" t="n">
        <f aca="false">M16+N16</f>
        <v>-90</v>
      </c>
    </row>
    <row r="17" customFormat="false" ht="13.5" hidden="false" customHeight="false" outlineLevel="0" collapsed="false">
      <c r="M17" s="7"/>
      <c r="N17" s="7"/>
      <c r="O17" s="7"/>
    </row>
    <row r="18" customFormat="false" ht="12.75" hidden="false" customHeight="false" outlineLevel="0" collapsed="false">
      <c r="J18" s="11" t="s">
        <v>22</v>
      </c>
      <c r="M18" s="7" t="n">
        <v>0</v>
      </c>
      <c r="N18" s="7" t="n">
        <v>52977.71</v>
      </c>
      <c r="O18" s="7" t="n">
        <f aca="false">M18+N18</f>
        <v>52977.71</v>
      </c>
    </row>
    <row r="19" customFormat="false" ht="12.75" hidden="false" customHeight="false" outlineLevel="0" collapsed="false">
      <c r="A19" s="11" t="s">
        <v>23</v>
      </c>
    </row>
    <row r="20" customFormat="false" ht="12.75" hidden="false" customHeight="false" outlineLevel="0" collapsed="false">
      <c r="B20" s="0" t="s">
        <v>24</v>
      </c>
      <c r="J20" s="11" t="s">
        <v>25</v>
      </c>
      <c r="M20" s="7"/>
      <c r="N20" s="7"/>
      <c r="O20" s="7"/>
    </row>
    <row r="21" customFormat="false" ht="12.75" hidden="false" customHeight="false" outlineLevel="0" collapsed="false">
      <c r="C21" s="0" t="s">
        <v>26</v>
      </c>
      <c r="D21" s="1" t="n">
        <v>4490215</v>
      </c>
      <c r="E21" s="1" t="n">
        <f aca="false">-D21-F21</f>
        <v>-4498792</v>
      </c>
      <c r="F21" s="1" t="n">
        <v>8577</v>
      </c>
      <c r="G21" s="1" t="n">
        <f aca="false">D21+E21+F21</f>
        <v>0</v>
      </c>
      <c r="H21" s="1" t="s">
        <v>13</v>
      </c>
      <c r="K21" s="0" t="s">
        <v>27</v>
      </c>
      <c r="M21" s="1" t="n">
        <v>139895</v>
      </c>
      <c r="N21" s="1" t="n">
        <v>73884</v>
      </c>
      <c r="O21" s="1" t="n">
        <f aca="false">M21+N21</f>
        <v>213779</v>
      </c>
    </row>
    <row r="22" customFormat="false" ht="12.75" hidden="false" customHeight="false" outlineLevel="0" collapsed="false">
      <c r="C22" s="0" t="s">
        <v>28</v>
      </c>
      <c r="D22" s="7" t="n">
        <v>2626.04</v>
      </c>
      <c r="E22" s="7" t="n">
        <v>0</v>
      </c>
      <c r="F22" s="7" t="n">
        <v>0</v>
      </c>
      <c r="G22" s="7" t="n">
        <f aca="false">D22+E22+F22</f>
        <v>2626.04</v>
      </c>
      <c r="H22" s="7"/>
      <c r="K22" s="0" t="s">
        <v>29</v>
      </c>
      <c r="M22" s="15" t="n">
        <v>73884</v>
      </c>
      <c r="N22" s="15" t="n">
        <v>-73884</v>
      </c>
      <c r="O22" s="15" t="n">
        <f aca="false">+M22+N22</f>
        <v>0</v>
      </c>
    </row>
    <row r="23" customFormat="false" ht="12.75" hidden="false" customHeight="false" outlineLevel="0" collapsed="false">
      <c r="C23" s="0" t="s">
        <v>30</v>
      </c>
      <c r="D23" s="1" t="n">
        <v>0</v>
      </c>
      <c r="E23" s="7" t="n">
        <v>0</v>
      </c>
      <c r="F23" s="7" t="n">
        <v>0</v>
      </c>
      <c r="G23" s="7" t="n">
        <f aca="false">D23+E23+F23</f>
        <v>0</v>
      </c>
      <c r="H23" s="7"/>
      <c r="J23" s="11" t="s">
        <v>31</v>
      </c>
      <c r="M23" s="1" t="n">
        <f aca="false">SUM(M21:M22)</f>
        <v>213779</v>
      </c>
      <c r="N23" s="1" t="n">
        <f aca="false">SUM(N21:N22)</f>
        <v>0</v>
      </c>
      <c r="O23" s="1" t="n">
        <f aca="false">SUM(O21:O22)</f>
        <v>213779</v>
      </c>
    </row>
    <row r="24" customFormat="false" ht="12.75" hidden="false" customHeight="false" outlineLevel="0" collapsed="false">
      <c r="C24" s="0" t="s">
        <v>32</v>
      </c>
      <c r="D24" s="15" t="n">
        <v>-32</v>
      </c>
      <c r="E24" s="15" t="n">
        <v>0</v>
      </c>
      <c r="F24" s="15" t="n">
        <v>-8577</v>
      </c>
      <c r="G24" s="15" t="n">
        <f aca="false">D24+E24+F24</f>
        <v>-8609</v>
      </c>
      <c r="H24" s="7"/>
      <c r="J24" s="11"/>
      <c r="M24" s="15"/>
      <c r="N24" s="15"/>
      <c r="O24" s="15"/>
    </row>
    <row r="25" customFormat="false" ht="12.75" hidden="false" customHeight="false" outlineLevel="0" collapsed="false">
      <c r="B25" s="0" t="s">
        <v>33</v>
      </c>
      <c r="D25" s="1" t="n">
        <f aca="false">SUM(D21:D24)</f>
        <v>4492809.04</v>
      </c>
      <c r="E25" s="1" t="n">
        <f aca="false">SUM(E21:E24)</f>
        <v>-4498792</v>
      </c>
      <c r="F25" s="1" t="n">
        <f aca="false">SUM(F21:F24)</f>
        <v>0</v>
      </c>
      <c r="G25" s="1" t="n">
        <f aca="false">SUM(G21:G24)</f>
        <v>-5982.96</v>
      </c>
      <c r="J25" s="11" t="s">
        <v>34</v>
      </c>
      <c r="M25" s="16" t="n">
        <f aca="false">M14+M16-M23+M18</f>
        <v>-160891.29</v>
      </c>
      <c r="N25" s="16" t="n">
        <f aca="false">N14+N16-N23+N18</f>
        <v>0</v>
      </c>
      <c r="O25" s="16" t="n">
        <f aca="false">O14+O16-O23+O18</f>
        <v>-160891.29</v>
      </c>
    </row>
    <row r="27" customFormat="false" ht="12.75" hidden="false" customHeight="false" outlineLevel="0" collapsed="false">
      <c r="B27" s="0" t="s">
        <v>35</v>
      </c>
      <c r="D27" s="7" t="n">
        <v>3465000</v>
      </c>
      <c r="E27" s="7" t="n">
        <v>0</v>
      </c>
      <c r="F27" s="7" t="n">
        <v>0</v>
      </c>
      <c r="G27" s="7" t="n">
        <f aca="false">D27+E27+F27</f>
        <v>3465000</v>
      </c>
      <c r="H27" s="7"/>
      <c r="J27" s="11" t="s">
        <v>36</v>
      </c>
      <c r="M27" s="7"/>
      <c r="N27" s="7"/>
      <c r="O27" s="7"/>
    </row>
    <row r="28" customFormat="false" ht="12.75" hidden="false" customHeight="false" outlineLevel="0" collapsed="false">
      <c r="K28" s="0" t="s">
        <v>37</v>
      </c>
      <c r="M28" s="1" t="n">
        <v>-56280</v>
      </c>
      <c r="N28" s="1" t="n">
        <v>8577</v>
      </c>
      <c r="O28" s="1" t="n">
        <f aca="false">M28+N28</f>
        <v>-47703</v>
      </c>
    </row>
    <row r="29" customFormat="false" ht="12.75" hidden="false" customHeight="false" outlineLevel="0" collapsed="false">
      <c r="B29" s="0" t="s">
        <v>38</v>
      </c>
      <c r="D29" s="7" t="n">
        <v>12059622.75</v>
      </c>
      <c r="E29" s="7" t="n">
        <f aca="false">E16-E25-E27</f>
        <v>-12689110.56</v>
      </c>
      <c r="F29" s="7" t="n">
        <f aca="false">F16-F25-F27</f>
        <v>0</v>
      </c>
      <c r="G29" s="7" t="n">
        <f aca="false">G16-G25-G27</f>
        <v>-629487.81</v>
      </c>
      <c r="H29" s="7"/>
      <c r="K29" s="0" t="s">
        <v>39</v>
      </c>
      <c r="M29" s="15" t="n">
        <v>-32</v>
      </c>
      <c r="N29" s="15" t="n">
        <v>-8577</v>
      </c>
      <c r="O29" s="15" t="n">
        <f aca="false">+M29+N29</f>
        <v>-8609</v>
      </c>
    </row>
    <row r="30" customFormat="false" ht="12.75" hidden="false" customHeight="false" outlineLevel="0" collapsed="false">
      <c r="J30" s="11" t="s">
        <v>40</v>
      </c>
      <c r="M30" s="1" t="n">
        <f aca="false">SUM(M28:M29)</f>
        <v>-56312</v>
      </c>
      <c r="N30" s="1" t="n">
        <f aca="false">SUM(N28:N29)</f>
        <v>0</v>
      </c>
      <c r="O30" s="1" t="n">
        <f aca="false">SUM(O28:O29)</f>
        <v>-56312</v>
      </c>
    </row>
    <row r="31" customFormat="false" ht="13.5" hidden="false" customHeight="false" outlineLevel="0" collapsed="false">
      <c r="A31" s="11" t="s">
        <v>41</v>
      </c>
      <c r="D31" s="14" t="n">
        <f aca="false">SUM(D25:D29)</f>
        <v>20017431.79</v>
      </c>
      <c r="E31" s="14" t="n">
        <f aca="false">SUM(E25:E29)</f>
        <v>-17187902.56</v>
      </c>
      <c r="F31" s="14" t="n">
        <f aca="false">SUM(F25:F29)</f>
        <v>0</v>
      </c>
      <c r="G31" s="14" t="n">
        <f aca="false">SUM(G25:G29)</f>
        <v>2829529.23</v>
      </c>
    </row>
    <row r="32" customFormat="false" ht="14.25" hidden="false" customHeight="false" outlineLevel="0" collapsed="false">
      <c r="J32" s="11" t="s">
        <v>42</v>
      </c>
      <c r="M32" s="14" t="n">
        <f aca="false">M25-M30</f>
        <v>-104579.29</v>
      </c>
      <c r="N32" s="14" t="n">
        <f aca="false">N25-N30</f>
        <v>0</v>
      </c>
      <c r="O32" s="14" t="n">
        <f aca="false">O25-O30</f>
        <v>-104579.29</v>
      </c>
    </row>
    <row r="33" customFormat="false" ht="13.5" hidden="false" customHeight="false" outlineLevel="0" collapsed="false">
      <c r="M33" s="7"/>
    </row>
    <row r="34" customFormat="false" ht="12.75" hidden="false" customHeight="false" outlineLevel="0" collapsed="false">
      <c r="A34" s="11" t="s">
        <v>43</v>
      </c>
      <c r="M34" s="7"/>
    </row>
    <row r="35" customFormat="false" ht="12.75" hidden="false" customHeight="false" outlineLevel="0" collapsed="false">
      <c r="B35" s="0" t="s">
        <v>44</v>
      </c>
      <c r="D35" s="1" t="n">
        <f aca="false">1216.42+(0.0001*M32)</f>
        <v>1205.962071</v>
      </c>
      <c r="E35" s="1" t="n">
        <f aca="false">(0.0001*E29)</f>
        <v>-1268.911056</v>
      </c>
      <c r="F35" s="1" t="n">
        <f aca="false">(0.0001*F29)</f>
        <v>0</v>
      </c>
      <c r="G35" s="1" t="n">
        <f aca="false">D35+E35+F35</f>
        <v>-62.9489849999998</v>
      </c>
      <c r="M35" s="7"/>
    </row>
    <row r="36" customFormat="false" ht="12.75" hidden="false" customHeight="false" outlineLevel="0" collapsed="false">
      <c r="B36" s="0" t="s">
        <v>45</v>
      </c>
      <c r="D36" s="15" t="n">
        <f aca="false">12162985.62+(0.9999*M32)</f>
        <v>12058416.787929</v>
      </c>
      <c r="E36" s="15" t="n">
        <f aca="false">(0.9999*E29)</f>
        <v>-12687841.648944</v>
      </c>
      <c r="F36" s="15" t="n">
        <f aca="false">(0.9999*F29)</f>
        <v>0</v>
      </c>
      <c r="G36" s="15" t="n">
        <f aca="false">D36+E36+F36</f>
        <v>-629424.861014999</v>
      </c>
      <c r="H36" s="7"/>
      <c r="M36" s="7"/>
    </row>
    <row r="37" customFormat="false" ht="13.5" hidden="false" customHeight="false" outlineLevel="0" collapsed="false">
      <c r="A37" s="11" t="s">
        <v>46</v>
      </c>
      <c r="D37" s="14" t="n">
        <f aca="false">SUM(D35:D36)</f>
        <v>12059622.75</v>
      </c>
      <c r="E37" s="14" t="n">
        <f aca="false">SUM(E35:E36)</f>
        <v>-12689110.56</v>
      </c>
      <c r="F37" s="14" t="n">
        <f aca="false">SUM(F35:F36)</f>
        <v>0</v>
      </c>
      <c r="G37" s="14" t="n">
        <f aca="false">SUM(G35:G36)</f>
        <v>-629487.81</v>
      </c>
      <c r="M37" s="7"/>
    </row>
    <row r="38" customFormat="false" ht="13.5" hidden="false" customHeight="false" outlineLevel="0" collapsed="false">
      <c r="M38" s="7"/>
    </row>
    <row r="39" customFormat="false" ht="12.75" hidden="false" customHeight="false" outlineLevel="0" collapsed="false">
      <c r="A39" s="11" t="s">
        <v>47</v>
      </c>
      <c r="M39" s="7"/>
    </row>
    <row r="40" customFormat="false" ht="12.75" hidden="false" customHeight="false" outlineLevel="0" collapsed="false">
      <c r="C40" s="0" t="s">
        <v>48</v>
      </c>
      <c r="M40" s="7"/>
    </row>
    <row r="41" customFormat="false" ht="12.75" hidden="false" customHeight="false" outlineLevel="0" collapsed="false">
      <c r="M41" s="7"/>
    </row>
    <row r="42" customFormat="false" ht="12.75" hidden="false" customHeight="false" outlineLevel="0" collapsed="false">
      <c r="M42" s="7"/>
    </row>
    <row r="43" customFormat="false" ht="12.75" hidden="false" customHeight="false" outlineLevel="0" collapsed="false">
      <c r="M43" s="7"/>
    </row>
    <row r="44" customFormat="false" ht="12.75" hidden="false" customHeight="false" outlineLevel="0" collapsed="false">
      <c r="M44" s="7"/>
    </row>
    <row r="45" customFormat="false" ht="12.75" hidden="false" customHeight="false" outlineLevel="0" collapsed="false">
      <c r="M45" s="7"/>
    </row>
    <row r="46" customFormat="false" ht="12.75" hidden="false" customHeight="false" outlineLevel="0" collapsed="false">
      <c r="M46" s="7"/>
    </row>
    <row r="47" customFormat="false" ht="12.75" hidden="false" customHeight="false" outlineLevel="0" collapsed="false">
      <c r="M47" s="7"/>
    </row>
    <row r="48" customFormat="false" ht="12.75" hidden="false" customHeight="false" outlineLevel="0" collapsed="false">
      <c r="M48" s="7"/>
    </row>
    <row r="49" customFormat="false" ht="12.75" hidden="false" customHeight="false" outlineLevel="0" collapsed="false">
      <c r="M49" s="7"/>
    </row>
    <row r="50" customFormat="false" ht="12.75" hidden="false" customHeight="false" outlineLevel="0" collapsed="false">
      <c r="M50" s="7"/>
    </row>
    <row r="51" customFormat="false" ht="12.75" hidden="false" customHeight="false" outlineLevel="0" collapsed="false">
      <c r="M51" s="7"/>
    </row>
    <row r="52" customFormat="false" ht="12.75" hidden="false" customHeight="false" outlineLevel="0" collapsed="false">
      <c r="M52" s="7"/>
    </row>
    <row r="53" customFormat="false" ht="12.75" hidden="false" customHeight="false" outlineLevel="0" collapsed="false">
      <c r="M53" s="7"/>
    </row>
    <row r="54" customFormat="false" ht="12.75" hidden="false" customHeight="false" outlineLevel="0" collapsed="false">
      <c r="M54" s="7"/>
    </row>
    <row r="55" customFormat="false" ht="12.75" hidden="false" customHeight="false" outlineLevel="0" collapsed="false">
      <c r="M55" s="7"/>
    </row>
    <row r="56" customFormat="false" ht="12.75" hidden="false" customHeight="false" outlineLevel="0" collapsed="false">
      <c r="M56" s="7"/>
    </row>
    <row r="57" customFormat="false" ht="12.75" hidden="false" customHeight="false" outlineLevel="0" collapsed="false">
      <c r="M57" s="7"/>
    </row>
    <row r="58" customFormat="false" ht="12.75" hidden="false" customHeight="false" outlineLevel="0" collapsed="false">
      <c r="M58" s="7"/>
    </row>
    <row r="59" customFormat="false" ht="12.75" hidden="false" customHeight="false" outlineLevel="0" collapsed="false">
      <c r="M59" s="7"/>
    </row>
    <row r="60" customFormat="false" ht="12.75" hidden="false" customHeight="false" outlineLevel="0" collapsed="false">
      <c r="M60" s="7"/>
    </row>
    <row r="61" customFormat="false" ht="12.75" hidden="false" customHeight="false" outlineLevel="0" collapsed="false">
      <c r="M61" s="7"/>
    </row>
    <row r="62" customFormat="false" ht="12.75" hidden="false" customHeight="false" outlineLevel="0" collapsed="false">
      <c r="M62" s="7"/>
    </row>
    <row r="63" customFormat="false" ht="12.75" hidden="false" customHeight="false" outlineLevel="0" collapsed="false">
      <c r="M63" s="7"/>
    </row>
    <row r="64" customFormat="false" ht="12.75" hidden="false" customHeight="false" outlineLevel="0" collapsed="false">
      <c r="M64" s="7"/>
    </row>
    <row r="65" customFormat="false" ht="12.75" hidden="false" customHeight="false" outlineLevel="0" collapsed="false">
      <c r="M65" s="7"/>
    </row>
    <row r="66" customFormat="false" ht="12.75" hidden="false" customHeight="false" outlineLevel="0" collapsed="false">
      <c r="M66" s="7"/>
    </row>
    <row r="67" customFormat="false" ht="12.75" hidden="false" customHeight="false" outlineLevel="0" collapsed="false">
      <c r="M67" s="7"/>
    </row>
    <row r="68" customFormat="false" ht="12.75" hidden="false" customHeight="false" outlineLevel="0" collapsed="false">
      <c r="M68" s="7"/>
    </row>
    <row r="69" customFormat="false" ht="12.75" hidden="false" customHeight="false" outlineLevel="0" collapsed="false">
      <c r="M69" s="7"/>
    </row>
    <row r="70" customFormat="false" ht="12.75" hidden="false" customHeight="false" outlineLevel="0" collapsed="false">
      <c r="M70" s="7"/>
    </row>
    <row r="71" customFormat="false" ht="12.75" hidden="false" customHeight="false" outlineLevel="0" collapsed="false">
      <c r="M71" s="7"/>
    </row>
    <row r="72" customFormat="false" ht="12.75" hidden="false" customHeight="false" outlineLevel="0" collapsed="false">
      <c r="M72" s="7"/>
    </row>
  </sheetData>
  <mergeCells count="7">
    <mergeCell ref="A1:H1"/>
    <mergeCell ref="J1:O1"/>
    <mergeCell ref="A2:H2"/>
    <mergeCell ref="J2:O2"/>
    <mergeCell ref="A3:H3"/>
    <mergeCell ref="J3:O3"/>
    <mergeCell ref="E5:F5"/>
  </mergeCells>
  <printOptions headings="false" gridLines="false" gridLinesSet="true" horizontalCentered="true" verticalCentered="false"/>
  <pageMargins left="0.5" right="0.5" top="1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" activeCellId="0" sqref="J1:O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true" outlineLevel="0" max="4" min="4" style="1" width="20.28"/>
    <col collapsed="false" customWidth="true" hidden="true" outlineLevel="0" max="6" min="5" style="1" width="18.41"/>
    <col collapsed="false" customWidth="true" hidden="false" outlineLevel="0" max="7" min="7" style="1" width="20.56"/>
    <col collapsed="false" customWidth="true" hidden="false" outlineLevel="0" max="8" min="8" style="1" width="12.28"/>
    <col collapsed="false" customWidth="true" hidden="false" outlineLevel="0" max="9" min="9" style="0" width="2.42"/>
    <col collapsed="false" customWidth="true" hidden="false" outlineLevel="0" max="10" min="10" style="0" width="4.99"/>
    <col collapsed="false" customWidth="true" hidden="false" outlineLevel="0" max="11" min="11" style="0" width="16.56"/>
    <col collapsed="false" customWidth="true" hidden="false" outlineLevel="0" max="12" min="12" style="0" width="21.99"/>
    <col collapsed="false" customWidth="true" hidden="true" outlineLevel="0" max="13" min="13" style="0" width="24.28"/>
    <col collapsed="false" customWidth="true" hidden="true" outlineLevel="0" max="14" min="14" style="0" width="17.7"/>
    <col collapsed="false" customWidth="true" hidden="false" outlineLevel="0" max="15" min="15" style="0" width="19.41"/>
  </cols>
  <sheetData>
    <row r="1" customFormat="false" ht="15" hidden="false" customHeight="false" outlineLevel="0" collapsed="false">
      <c r="A1" s="2" t="s">
        <v>49</v>
      </c>
      <c r="B1" s="2"/>
      <c r="C1" s="2"/>
      <c r="D1" s="2"/>
      <c r="E1" s="2"/>
      <c r="F1" s="2"/>
      <c r="G1" s="2"/>
      <c r="H1" s="2"/>
      <c r="J1" s="2" t="s">
        <v>49</v>
      </c>
      <c r="K1" s="2"/>
      <c r="L1" s="2"/>
      <c r="M1" s="2"/>
      <c r="N1" s="2"/>
      <c r="O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J2" s="2" t="s">
        <v>2</v>
      </c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3</v>
      </c>
      <c r="B3" s="3"/>
      <c r="C3" s="3"/>
      <c r="D3" s="3"/>
      <c r="E3" s="3"/>
      <c r="F3" s="3"/>
      <c r="G3" s="3"/>
      <c r="H3" s="3"/>
      <c r="J3" s="2" t="s">
        <v>4</v>
      </c>
      <c r="K3" s="2"/>
      <c r="L3" s="2"/>
      <c r="M3" s="2"/>
      <c r="N3" s="2"/>
      <c r="O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J4" s="2"/>
      <c r="K4" s="2"/>
      <c r="L4" s="2"/>
      <c r="M4" s="2"/>
    </row>
    <row r="5" customFormat="false" ht="15" hidden="false" customHeight="false" outlineLevel="0" collapsed="false">
      <c r="A5" s="2"/>
      <c r="B5" s="2"/>
      <c r="C5" s="2"/>
      <c r="D5" s="4"/>
      <c r="E5" s="5" t="s">
        <v>5</v>
      </c>
      <c r="F5" s="5"/>
      <c r="G5" s="6"/>
      <c r="H5" s="6"/>
      <c r="J5" s="2"/>
      <c r="K5" s="2"/>
      <c r="L5" s="2"/>
      <c r="M5" s="2"/>
    </row>
    <row r="6" customFormat="false" ht="39" hidden="false" customHeight="false" outlineLevel="0" collapsed="false">
      <c r="A6" s="2"/>
      <c r="B6" s="2"/>
      <c r="C6" s="2"/>
      <c r="D6" s="6" t="s">
        <v>6</v>
      </c>
      <c r="E6" s="8" t="s">
        <v>7</v>
      </c>
      <c r="F6" s="6" t="s">
        <v>8</v>
      </c>
      <c r="G6" s="4"/>
      <c r="H6" s="4"/>
      <c r="J6" s="2"/>
      <c r="K6" s="2"/>
      <c r="L6" s="2"/>
      <c r="M6" s="6" t="s">
        <v>6</v>
      </c>
      <c r="N6" s="9" t="s">
        <v>5</v>
      </c>
      <c r="O6" s="10"/>
    </row>
    <row r="7" customFormat="false" ht="12.75" hidden="false" customHeight="false" outlineLevel="0" collapsed="false">
      <c r="M7" s="7"/>
    </row>
    <row r="8" customFormat="false" ht="12.75" hidden="false" customHeight="false" outlineLevel="0" collapsed="false">
      <c r="A8" s="11" t="s">
        <v>9</v>
      </c>
    </row>
    <row r="9" customFormat="false" ht="12.75" hidden="false" customHeight="false" outlineLevel="0" collapsed="false">
      <c r="B9" s="0" t="s">
        <v>10</v>
      </c>
      <c r="J9" s="11" t="s">
        <v>11</v>
      </c>
      <c r="M9" s="1" t="n">
        <v>0</v>
      </c>
      <c r="N9" s="1" t="n">
        <v>0</v>
      </c>
      <c r="O9" s="16" t="n">
        <f aca="false">M9+N9</f>
        <v>0</v>
      </c>
    </row>
    <row r="10" customFormat="false" ht="12.75" hidden="false" customHeight="false" outlineLevel="0" collapsed="false">
      <c r="C10" s="0" t="s">
        <v>12</v>
      </c>
      <c r="D10" s="12" t="n">
        <v>31897570.95</v>
      </c>
      <c r="E10" s="12" t="n">
        <f aca="false">-D10</f>
        <v>-31897570.95</v>
      </c>
      <c r="F10" s="12" t="n">
        <v>0</v>
      </c>
      <c r="G10" s="12" t="n">
        <f aca="false">D10+E10+F10</f>
        <v>0</v>
      </c>
      <c r="H10" s="1" t="s">
        <v>13</v>
      </c>
    </row>
    <row r="11" customFormat="false" ht="12.75" hidden="false" customHeight="false" outlineLevel="0" collapsed="false">
      <c r="B11" s="0" t="s">
        <v>14</v>
      </c>
      <c r="D11" s="1" t="n">
        <f aca="false">SUM(D10)</f>
        <v>31897570.95</v>
      </c>
      <c r="E11" s="1" t="n">
        <f aca="false">SUM(E10)</f>
        <v>-31897570.95</v>
      </c>
      <c r="F11" s="1" t="n">
        <f aca="false">SUM(F10)</f>
        <v>0</v>
      </c>
      <c r="G11" s="1" t="n">
        <f aca="false">SUM(G10)</f>
        <v>0</v>
      </c>
      <c r="J11" s="11" t="s">
        <v>15</v>
      </c>
      <c r="M11" s="7" t="n">
        <v>0</v>
      </c>
      <c r="N11" s="7" t="n">
        <v>0</v>
      </c>
      <c r="O11" s="16" t="n">
        <f aca="false">M11+N11</f>
        <v>0</v>
      </c>
    </row>
    <row r="13" customFormat="false" ht="12.75" hidden="false" customHeight="false" outlineLevel="0" collapsed="false">
      <c r="B13" s="0" t="s">
        <v>50</v>
      </c>
      <c r="D13" s="7" t="n">
        <v>2686684</v>
      </c>
      <c r="E13" s="7" t="n">
        <v>0</v>
      </c>
      <c r="F13" s="7" t="n">
        <v>-54918</v>
      </c>
      <c r="G13" s="7" t="n">
        <f aca="false">D13+E13+F13</f>
        <v>2631766</v>
      </c>
      <c r="H13" s="7"/>
      <c r="J13" s="11" t="s">
        <v>17</v>
      </c>
      <c r="M13" s="7" t="n">
        <v>-376.84</v>
      </c>
      <c r="N13" s="7" t="n">
        <v>0</v>
      </c>
      <c r="O13" s="16" t="n">
        <f aca="false">M13+N13</f>
        <v>-376.84</v>
      </c>
    </row>
    <row r="14" customFormat="false" ht="12.75" hidden="false" customHeight="false" outlineLevel="0" collapsed="false">
      <c r="D14" s="7"/>
      <c r="E14" s="7"/>
      <c r="F14" s="7"/>
      <c r="G14" s="7"/>
      <c r="H14" s="7"/>
      <c r="M14" s="13"/>
      <c r="N14" s="13"/>
      <c r="O14" s="13"/>
    </row>
    <row r="15" customFormat="false" ht="12.75" hidden="false" customHeight="false" outlineLevel="0" collapsed="false">
      <c r="B15" s="0" t="s">
        <v>18</v>
      </c>
      <c r="D15" s="7" t="n">
        <v>0</v>
      </c>
      <c r="E15" s="7" t="n">
        <v>0</v>
      </c>
      <c r="F15" s="7" t="n">
        <v>0</v>
      </c>
      <c r="G15" s="7" t="n">
        <f aca="false">D15+E15+F15</f>
        <v>0</v>
      </c>
      <c r="H15" s="7"/>
      <c r="J15" s="11" t="s">
        <v>19</v>
      </c>
      <c r="M15" s="1" t="n">
        <f aca="false">M13*-1</f>
        <v>376.84</v>
      </c>
      <c r="N15" s="1" t="n">
        <f aca="false">N13*-1</f>
        <v>-0</v>
      </c>
      <c r="O15" s="1" t="n">
        <f aca="false">O13*-1</f>
        <v>376.84</v>
      </c>
    </row>
    <row r="16" customFormat="false" ht="12.75" hidden="false" customHeight="false" outlineLevel="0" collapsed="false">
      <c r="M16" s="7"/>
    </row>
    <row r="17" customFormat="false" ht="13.5" hidden="false" customHeight="false" outlineLevel="0" collapsed="false">
      <c r="A17" s="11" t="s">
        <v>20</v>
      </c>
      <c r="D17" s="14" t="n">
        <f aca="false">SUM(D11:D15)</f>
        <v>34584254.95</v>
      </c>
      <c r="E17" s="14" t="n">
        <f aca="false">SUM(E11:E15)</f>
        <v>-31897570.95</v>
      </c>
      <c r="F17" s="14" t="n">
        <f aca="false">SUM(F11:F15)</f>
        <v>-54918</v>
      </c>
      <c r="G17" s="14" t="n">
        <f aca="false">SUM(G11:G15)</f>
        <v>2631766</v>
      </c>
      <c r="J17" s="11" t="s">
        <v>21</v>
      </c>
      <c r="M17" s="7" t="n">
        <v>1536170</v>
      </c>
      <c r="N17" s="7" t="n">
        <v>-54918</v>
      </c>
      <c r="O17" s="16" t="n">
        <f aca="false">M17+N17</f>
        <v>1481252</v>
      </c>
    </row>
    <row r="18" customFormat="false" ht="13.5" hidden="false" customHeight="false" outlineLevel="0" collapsed="false">
      <c r="M18" s="7"/>
    </row>
    <row r="19" customFormat="false" ht="12.75" hidden="false" customHeight="false" outlineLevel="0" collapsed="false">
      <c r="J19" s="11" t="s">
        <v>22</v>
      </c>
      <c r="M19" s="7" t="n">
        <v>0</v>
      </c>
      <c r="N19" s="7" t="n">
        <v>0</v>
      </c>
      <c r="O19" s="7" t="n">
        <f aca="false">M19+N19</f>
        <v>0</v>
      </c>
    </row>
    <row r="20" customFormat="false" ht="12.75" hidden="false" customHeight="false" outlineLevel="0" collapsed="false">
      <c r="A20" s="11" t="s">
        <v>23</v>
      </c>
    </row>
    <row r="21" customFormat="false" ht="12.75" hidden="false" customHeight="false" outlineLevel="0" collapsed="false">
      <c r="B21" s="0" t="s">
        <v>24</v>
      </c>
      <c r="J21" s="11" t="s">
        <v>25</v>
      </c>
      <c r="M21" s="7"/>
    </row>
    <row r="22" customFormat="false" ht="12.75" hidden="false" customHeight="false" outlineLevel="0" collapsed="false">
      <c r="C22" s="0" t="s">
        <v>26</v>
      </c>
      <c r="D22" s="1" t="n">
        <v>3357261</v>
      </c>
      <c r="E22" s="1" t="n">
        <f aca="false">-D22-F22</f>
        <v>-3372480</v>
      </c>
      <c r="F22" s="1" t="n">
        <f aca="false">-19221+34440</f>
        <v>15219</v>
      </c>
      <c r="G22" s="1" t="n">
        <f aca="false">D22+E22+F22</f>
        <v>0</v>
      </c>
      <c r="H22" s="1" t="s">
        <v>13</v>
      </c>
      <c r="K22" s="0" t="s">
        <v>27</v>
      </c>
      <c r="M22" s="1" t="n">
        <v>104204</v>
      </c>
      <c r="N22" s="1" t="n">
        <v>0</v>
      </c>
      <c r="O22" s="16" t="n">
        <f aca="false">M22+N22</f>
        <v>104204</v>
      </c>
    </row>
    <row r="23" customFormat="false" ht="12.75" hidden="false" customHeight="false" outlineLevel="0" collapsed="false">
      <c r="C23" s="0" t="s">
        <v>28</v>
      </c>
      <c r="D23" s="7" t="n">
        <v>4216.16</v>
      </c>
      <c r="E23" s="7" t="n">
        <v>0</v>
      </c>
      <c r="F23" s="7" t="n">
        <v>0</v>
      </c>
      <c r="G23" s="7" t="n">
        <f aca="false">D23+E23+F23</f>
        <v>4216.16</v>
      </c>
      <c r="H23" s="7"/>
      <c r="K23" s="0" t="s">
        <v>29</v>
      </c>
      <c r="M23" s="15" t="n">
        <v>0</v>
      </c>
      <c r="N23" s="15" t="n">
        <v>0</v>
      </c>
      <c r="O23" s="17" t="n">
        <f aca="false">M23+N23</f>
        <v>0</v>
      </c>
    </row>
    <row r="24" customFormat="false" ht="12.75" hidden="false" customHeight="false" outlineLevel="0" collapsed="false">
      <c r="C24" s="0" t="s">
        <v>30</v>
      </c>
      <c r="D24" s="7" t="n">
        <v>0</v>
      </c>
      <c r="E24" s="7" t="n">
        <v>0</v>
      </c>
      <c r="F24" s="7" t="n">
        <v>0</v>
      </c>
      <c r="G24" s="7" t="n">
        <f aca="false">D24+E24+F24</f>
        <v>0</v>
      </c>
      <c r="H24" s="7"/>
      <c r="J24" s="11" t="s">
        <v>31</v>
      </c>
      <c r="M24" s="1" t="n">
        <f aca="false">SUM(M22:M23)</f>
        <v>104204</v>
      </c>
      <c r="N24" s="1" t="n">
        <f aca="false">SUM(N22:N23)</f>
        <v>0</v>
      </c>
      <c r="O24" s="1" t="n">
        <f aca="false">SUM(O22:O23)</f>
        <v>104204</v>
      </c>
    </row>
    <row r="25" customFormat="false" ht="12.75" hidden="false" customHeight="false" outlineLevel="0" collapsed="false">
      <c r="C25" s="0" t="s">
        <v>32</v>
      </c>
      <c r="D25" s="15" t="n">
        <v>537660</v>
      </c>
      <c r="E25" s="15" t="n">
        <v>0</v>
      </c>
      <c r="F25" s="15" t="n">
        <f aca="false">-34440</f>
        <v>-34440</v>
      </c>
      <c r="G25" s="15" t="n">
        <f aca="false">D25+E25+F25</f>
        <v>503220</v>
      </c>
      <c r="H25" s="7"/>
      <c r="J25" s="11"/>
      <c r="M25" s="15"/>
      <c r="N25" s="13"/>
      <c r="O25" s="13"/>
    </row>
    <row r="26" customFormat="false" ht="12.75" hidden="false" customHeight="false" outlineLevel="0" collapsed="false">
      <c r="B26" s="0" t="s">
        <v>33</v>
      </c>
      <c r="D26" s="1" t="n">
        <f aca="false">SUM(D22:D25)</f>
        <v>3899137.16</v>
      </c>
      <c r="E26" s="1" t="n">
        <f aca="false">SUM(E22:E25)</f>
        <v>-3372480</v>
      </c>
      <c r="F26" s="1" t="n">
        <f aca="false">SUM(F22:F25)</f>
        <v>-19221</v>
      </c>
      <c r="G26" s="1" t="n">
        <f aca="false">SUM(G22:G25)</f>
        <v>507436.16</v>
      </c>
      <c r="J26" s="11" t="s">
        <v>34</v>
      </c>
      <c r="M26" s="16" t="n">
        <f aca="false">M15+M17-M24+M19</f>
        <v>1432342.84</v>
      </c>
      <c r="N26" s="16" t="n">
        <f aca="false">N15+N17-N24+N19</f>
        <v>-54918</v>
      </c>
      <c r="O26" s="16" t="n">
        <f aca="false">O15+O17-O24+O19</f>
        <v>1377424.84</v>
      </c>
    </row>
    <row r="28" customFormat="false" ht="12.75" hidden="false" customHeight="false" outlineLevel="0" collapsed="false">
      <c r="B28" s="0" t="s">
        <v>35</v>
      </c>
      <c r="D28" s="7" t="n">
        <v>0</v>
      </c>
      <c r="E28" s="7" t="n">
        <v>0</v>
      </c>
      <c r="F28" s="7" t="n">
        <v>0</v>
      </c>
      <c r="G28" s="7" t="n">
        <f aca="false">D28+E28+F28</f>
        <v>0</v>
      </c>
      <c r="H28" s="7"/>
      <c r="J28" s="11" t="s">
        <v>36</v>
      </c>
      <c r="M28" s="7"/>
    </row>
    <row r="29" customFormat="false" ht="12.75" hidden="false" customHeight="false" outlineLevel="0" collapsed="false">
      <c r="K29" s="0" t="s">
        <v>37</v>
      </c>
      <c r="M29" s="1" t="n">
        <v>-36339</v>
      </c>
      <c r="N29" s="1" t="n">
        <f aca="false">-19221+34440</f>
        <v>15219</v>
      </c>
      <c r="O29" s="16" t="n">
        <f aca="false">M29+N29</f>
        <v>-21120</v>
      </c>
    </row>
    <row r="30" customFormat="false" ht="12.75" hidden="false" customHeight="false" outlineLevel="0" collapsed="false">
      <c r="B30" s="0" t="s">
        <v>38</v>
      </c>
      <c r="D30" s="7" t="n">
        <v>30685117.79</v>
      </c>
      <c r="E30" s="7" t="n">
        <f aca="false">E17-E26-E28</f>
        <v>-28525090.95</v>
      </c>
      <c r="F30" s="7" t="n">
        <f aca="false">F17-F26-F28</f>
        <v>-35697</v>
      </c>
      <c r="G30" s="7" t="n">
        <f aca="false">D30+E30+F30</f>
        <v>2124329.84</v>
      </c>
      <c r="H30" s="7"/>
      <c r="K30" s="0" t="s">
        <v>39</v>
      </c>
      <c r="M30" s="15" t="n">
        <v>537660</v>
      </c>
      <c r="N30" s="15" t="n">
        <v>-34440</v>
      </c>
      <c r="O30" s="17" t="n">
        <f aca="false">M30+N30</f>
        <v>503220</v>
      </c>
    </row>
    <row r="31" customFormat="false" ht="12.75" hidden="false" customHeight="false" outlineLevel="0" collapsed="false">
      <c r="J31" s="11" t="s">
        <v>40</v>
      </c>
      <c r="M31" s="1" t="n">
        <f aca="false">SUM(M29:M30)</f>
        <v>501321</v>
      </c>
      <c r="N31" s="1" t="n">
        <f aca="false">SUM(N29:N30)</f>
        <v>-19221</v>
      </c>
      <c r="O31" s="1" t="n">
        <f aca="false">SUM(O29:O30)</f>
        <v>482100</v>
      </c>
    </row>
    <row r="32" customFormat="false" ht="13.5" hidden="false" customHeight="false" outlineLevel="0" collapsed="false">
      <c r="A32" s="11" t="s">
        <v>41</v>
      </c>
      <c r="D32" s="14" t="n">
        <f aca="false">SUM(D26:D30)</f>
        <v>34584254.95</v>
      </c>
      <c r="E32" s="14" t="n">
        <f aca="false">SUM(E26:E30)</f>
        <v>-31897570.95</v>
      </c>
      <c r="F32" s="14" t="n">
        <f aca="false">SUM(F26:F30)</f>
        <v>-54918</v>
      </c>
      <c r="G32" s="14" t="n">
        <f aca="false">SUM(G26:G30)</f>
        <v>2631766</v>
      </c>
    </row>
    <row r="33" customFormat="false" ht="14.25" hidden="false" customHeight="false" outlineLevel="0" collapsed="false">
      <c r="J33" s="11" t="s">
        <v>42</v>
      </c>
      <c r="M33" s="14" t="n">
        <f aca="false">M26-M31</f>
        <v>931021.84</v>
      </c>
      <c r="N33" s="14" t="n">
        <f aca="false">N26-N31</f>
        <v>-35697</v>
      </c>
      <c r="O33" s="14" t="n">
        <f aca="false">O26-O31</f>
        <v>895324.84</v>
      </c>
    </row>
    <row r="34" customFormat="false" ht="13.5" hidden="false" customHeight="false" outlineLevel="0" collapsed="false">
      <c r="M34" s="7"/>
    </row>
    <row r="35" customFormat="false" ht="12.75" hidden="false" customHeight="false" outlineLevel="0" collapsed="false">
      <c r="A35" s="11" t="s">
        <v>43</v>
      </c>
      <c r="M35" s="7"/>
    </row>
    <row r="36" customFormat="false" ht="12.75" hidden="false" customHeight="false" outlineLevel="0" collapsed="false">
      <c r="B36" s="0" t="s">
        <v>51</v>
      </c>
      <c r="D36" s="1" t="n">
        <v>3068.512184</v>
      </c>
      <c r="E36" s="1" t="n">
        <f aca="false">0.0001*E30</f>
        <v>-2852.509095</v>
      </c>
      <c r="F36" s="1" t="n">
        <f aca="false">0.0001*F30</f>
        <v>-3.5697</v>
      </c>
      <c r="G36" s="1" t="n">
        <f aca="false">D36+E36+F36</f>
        <v>212.433389</v>
      </c>
      <c r="M36" s="7"/>
    </row>
    <row r="37" customFormat="false" ht="12.75" hidden="false" customHeight="false" outlineLevel="0" collapsed="false">
      <c r="B37" s="0" t="s">
        <v>52</v>
      </c>
      <c r="D37" s="15" t="n">
        <v>30682049.277816</v>
      </c>
      <c r="E37" s="15" t="n">
        <f aca="false">0.9999*E30</f>
        <v>-28522238.440905</v>
      </c>
      <c r="F37" s="15" t="n">
        <f aca="false">0.9999*F30</f>
        <v>-35693.4303</v>
      </c>
      <c r="G37" s="15" t="n">
        <f aca="false">D37+E37+F37</f>
        <v>2124117.406611</v>
      </c>
      <c r="H37" s="7"/>
      <c r="M37" s="7"/>
    </row>
    <row r="38" customFormat="false" ht="13.5" hidden="false" customHeight="false" outlineLevel="0" collapsed="false">
      <c r="A38" s="11" t="s">
        <v>46</v>
      </c>
      <c r="D38" s="14" t="n">
        <f aca="false">SUM(D36:D37)</f>
        <v>30685117.79</v>
      </c>
      <c r="E38" s="14" t="n">
        <f aca="false">SUM(E36:E37)</f>
        <v>-28525090.95</v>
      </c>
      <c r="F38" s="14" t="n">
        <f aca="false">SUM(F36:F37)</f>
        <v>-35697</v>
      </c>
      <c r="G38" s="14" t="n">
        <f aca="false">SUM(G36:G37)</f>
        <v>2124329.84</v>
      </c>
      <c r="M38" s="7"/>
    </row>
    <row r="39" customFormat="false" ht="13.5" hidden="false" customHeight="false" outlineLevel="0" collapsed="false">
      <c r="M39" s="7"/>
    </row>
    <row r="40" customFormat="false" ht="12.75" hidden="false" customHeight="false" outlineLevel="0" collapsed="false">
      <c r="A40" s="11" t="s">
        <v>47</v>
      </c>
      <c r="M40" s="7"/>
    </row>
    <row r="41" customFormat="false" ht="12.75" hidden="false" customHeight="false" outlineLevel="0" collapsed="false">
      <c r="C41" s="0" t="s">
        <v>48</v>
      </c>
      <c r="M41" s="7"/>
    </row>
    <row r="42" customFormat="false" ht="12.75" hidden="false" customHeight="false" outlineLevel="0" collapsed="false">
      <c r="D42" s="0"/>
      <c r="E42" s="0"/>
      <c r="M42" s="7"/>
    </row>
    <row r="43" customFormat="false" ht="12.75" hidden="false" customHeight="false" outlineLevel="0" collapsed="false">
      <c r="D43" s="0"/>
      <c r="M43" s="7"/>
    </row>
    <row r="44" customFormat="false" ht="12.75" hidden="false" customHeight="false" outlineLevel="0" collapsed="false">
      <c r="M44" s="7"/>
    </row>
    <row r="45" customFormat="false" ht="12.75" hidden="false" customHeight="false" outlineLevel="0" collapsed="false">
      <c r="M45" s="7"/>
    </row>
    <row r="46" customFormat="false" ht="12.75" hidden="false" customHeight="false" outlineLevel="0" collapsed="false">
      <c r="M46" s="7"/>
    </row>
    <row r="47" customFormat="false" ht="12.75" hidden="false" customHeight="false" outlineLevel="0" collapsed="false">
      <c r="M47" s="7"/>
    </row>
    <row r="48" customFormat="false" ht="12.75" hidden="false" customHeight="false" outlineLevel="0" collapsed="false">
      <c r="M48" s="7"/>
    </row>
    <row r="49" customFormat="false" ht="12.75" hidden="false" customHeight="false" outlineLevel="0" collapsed="false">
      <c r="M49" s="7"/>
    </row>
    <row r="50" customFormat="false" ht="12.75" hidden="false" customHeight="false" outlineLevel="0" collapsed="false">
      <c r="M50" s="7"/>
    </row>
    <row r="51" customFormat="false" ht="12.75" hidden="false" customHeight="false" outlineLevel="0" collapsed="false">
      <c r="M51" s="7"/>
    </row>
    <row r="52" customFormat="false" ht="12.75" hidden="false" customHeight="false" outlineLevel="0" collapsed="false">
      <c r="M52" s="7"/>
    </row>
    <row r="53" customFormat="false" ht="12.75" hidden="false" customHeight="false" outlineLevel="0" collapsed="false">
      <c r="M53" s="7"/>
    </row>
    <row r="54" customFormat="false" ht="12.75" hidden="false" customHeight="false" outlineLevel="0" collapsed="false">
      <c r="M54" s="7"/>
    </row>
    <row r="55" customFormat="false" ht="12.75" hidden="false" customHeight="false" outlineLevel="0" collapsed="false">
      <c r="M55" s="7"/>
    </row>
    <row r="56" customFormat="false" ht="12.75" hidden="false" customHeight="false" outlineLevel="0" collapsed="false">
      <c r="M56" s="7"/>
    </row>
    <row r="57" customFormat="false" ht="12.75" hidden="false" customHeight="false" outlineLevel="0" collapsed="false">
      <c r="M57" s="7"/>
    </row>
    <row r="58" customFormat="false" ht="12.75" hidden="false" customHeight="false" outlineLevel="0" collapsed="false">
      <c r="M58" s="7"/>
    </row>
    <row r="59" customFormat="false" ht="12.75" hidden="false" customHeight="false" outlineLevel="0" collapsed="false">
      <c r="M59" s="7"/>
    </row>
    <row r="60" customFormat="false" ht="12.75" hidden="false" customHeight="false" outlineLevel="0" collapsed="false">
      <c r="M60" s="7"/>
    </row>
    <row r="61" customFormat="false" ht="12.75" hidden="false" customHeight="false" outlineLevel="0" collapsed="false">
      <c r="M61" s="7"/>
    </row>
    <row r="62" customFormat="false" ht="12.75" hidden="false" customHeight="false" outlineLevel="0" collapsed="false">
      <c r="M62" s="7"/>
    </row>
    <row r="63" customFormat="false" ht="12.75" hidden="false" customHeight="false" outlineLevel="0" collapsed="false">
      <c r="M63" s="7"/>
    </row>
    <row r="64" customFormat="false" ht="12.75" hidden="false" customHeight="false" outlineLevel="0" collapsed="false">
      <c r="M64" s="7"/>
    </row>
    <row r="65" customFormat="false" ht="12.75" hidden="false" customHeight="false" outlineLevel="0" collapsed="false">
      <c r="M65" s="7"/>
    </row>
    <row r="66" customFormat="false" ht="12.75" hidden="false" customHeight="false" outlineLevel="0" collapsed="false">
      <c r="M66" s="7"/>
    </row>
    <row r="67" customFormat="false" ht="12.75" hidden="false" customHeight="false" outlineLevel="0" collapsed="false">
      <c r="M67" s="7"/>
    </row>
    <row r="68" customFormat="false" ht="12.75" hidden="false" customHeight="false" outlineLevel="0" collapsed="false">
      <c r="M68" s="7"/>
    </row>
    <row r="69" customFormat="false" ht="12.75" hidden="false" customHeight="false" outlineLevel="0" collapsed="false">
      <c r="M69" s="7"/>
    </row>
    <row r="70" customFormat="false" ht="12.75" hidden="false" customHeight="false" outlineLevel="0" collapsed="false">
      <c r="M70" s="7"/>
    </row>
    <row r="71" customFormat="false" ht="12.75" hidden="false" customHeight="false" outlineLevel="0" collapsed="false">
      <c r="M71" s="7"/>
    </row>
    <row r="72" customFormat="false" ht="12.75" hidden="false" customHeight="false" outlineLevel="0" collapsed="false">
      <c r="M72" s="7"/>
    </row>
    <row r="73" customFormat="false" ht="12.75" hidden="false" customHeight="false" outlineLevel="0" collapsed="false">
      <c r="M73" s="7"/>
    </row>
  </sheetData>
  <mergeCells count="7">
    <mergeCell ref="A1:H1"/>
    <mergeCell ref="J1:O1"/>
    <mergeCell ref="A2:H2"/>
    <mergeCell ref="J2:O2"/>
    <mergeCell ref="A3:H3"/>
    <mergeCell ref="J3:O3"/>
    <mergeCell ref="E5:F5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2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J1" activeCellId="0" sqref="J1:O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true" outlineLevel="0" max="4" min="4" style="1" width="19.41"/>
    <col collapsed="false" customWidth="true" hidden="true" outlineLevel="0" max="6" min="5" style="1" width="18.41"/>
    <col collapsed="false" customWidth="true" hidden="false" outlineLevel="0" max="7" min="7" style="1" width="21.42"/>
    <col collapsed="false" customWidth="true" hidden="false" outlineLevel="0" max="8" min="8" style="1" width="10.71"/>
    <col collapsed="false" customWidth="true" hidden="false" outlineLevel="0" max="9" min="9" style="0" width="2.42"/>
    <col collapsed="false" customWidth="true" hidden="false" outlineLevel="0" max="10" min="10" style="0" width="3.28"/>
    <col collapsed="false" customWidth="true" hidden="false" outlineLevel="0" max="11" min="11" style="0" width="16.56"/>
    <col collapsed="false" customWidth="true" hidden="false" outlineLevel="0" max="12" min="12" style="0" width="28.41"/>
    <col collapsed="false" customWidth="true" hidden="true" outlineLevel="0" max="13" min="13" style="0" width="24.13"/>
    <col collapsed="false" customWidth="true" hidden="true" outlineLevel="0" max="14" min="14" style="0" width="17.99"/>
    <col collapsed="false" customWidth="true" hidden="false" outlineLevel="0" max="15" min="15" style="0" width="17.28"/>
  </cols>
  <sheetData>
    <row r="1" customFormat="false" ht="15" hidden="false" customHeight="false" outlineLevel="0" collapsed="false">
      <c r="A1" s="2" t="s">
        <v>53</v>
      </c>
      <c r="B1" s="2"/>
      <c r="C1" s="2"/>
      <c r="D1" s="2"/>
      <c r="E1" s="2"/>
      <c r="F1" s="2"/>
      <c r="G1" s="2"/>
      <c r="H1" s="2"/>
      <c r="J1" s="2" t="s">
        <v>53</v>
      </c>
      <c r="K1" s="2"/>
      <c r="L1" s="2"/>
      <c r="M1" s="2"/>
      <c r="N1" s="2"/>
      <c r="O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J2" s="2" t="s">
        <v>2</v>
      </c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3</v>
      </c>
      <c r="B3" s="3"/>
      <c r="C3" s="3"/>
      <c r="D3" s="3"/>
      <c r="E3" s="3"/>
      <c r="F3" s="3"/>
      <c r="G3" s="3"/>
      <c r="H3" s="3"/>
      <c r="J3" s="2" t="s">
        <v>4</v>
      </c>
      <c r="K3" s="2"/>
      <c r="L3" s="2"/>
      <c r="M3" s="2"/>
      <c r="N3" s="2"/>
      <c r="O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J4" s="2"/>
      <c r="K4" s="2"/>
      <c r="L4" s="2"/>
      <c r="M4" s="2"/>
    </row>
    <row r="5" customFormat="false" ht="15" hidden="false" customHeight="false" outlineLevel="0" collapsed="false">
      <c r="A5" s="2"/>
      <c r="B5" s="2"/>
      <c r="C5" s="2"/>
      <c r="D5" s="4"/>
      <c r="E5" s="5" t="s">
        <v>5</v>
      </c>
      <c r="F5" s="5"/>
      <c r="G5" s="6"/>
      <c r="H5" s="6"/>
      <c r="J5" s="2"/>
      <c r="K5" s="2"/>
      <c r="L5" s="2"/>
      <c r="M5" s="2"/>
    </row>
    <row r="6" customFormat="false" ht="39" hidden="false" customHeight="false" outlineLevel="0" collapsed="false">
      <c r="A6" s="2"/>
      <c r="B6" s="2"/>
      <c r="C6" s="2"/>
      <c r="D6" s="6" t="s">
        <v>6</v>
      </c>
      <c r="E6" s="8" t="s">
        <v>7</v>
      </c>
      <c r="F6" s="6" t="s">
        <v>8</v>
      </c>
      <c r="G6" s="4"/>
      <c r="H6" s="4"/>
      <c r="J6" s="2"/>
      <c r="K6" s="2"/>
      <c r="L6" s="2"/>
      <c r="M6" s="6" t="s">
        <v>6</v>
      </c>
      <c r="N6" s="9" t="s">
        <v>5</v>
      </c>
      <c r="O6" s="10"/>
    </row>
    <row r="7" customFormat="false" ht="12.75" hidden="false" customHeight="false" outlineLevel="0" collapsed="false">
      <c r="M7" s="7"/>
    </row>
    <row r="8" customFormat="false" ht="12.75" hidden="false" customHeight="false" outlineLevel="0" collapsed="false">
      <c r="A8" s="11" t="s">
        <v>9</v>
      </c>
    </row>
    <row r="9" customFormat="false" ht="12.75" hidden="false" customHeight="false" outlineLevel="0" collapsed="false">
      <c r="B9" s="0" t="s">
        <v>10</v>
      </c>
      <c r="J9" s="11" t="s">
        <v>11</v>
      </c>
    </row>
    <row r="10" customFormat="false" ht="12.75" hidden="false" customHeight="false" outlineLevel="0" collapsed="false">
      <c r="C10" s="0" t="s">
        <v>54</v>
      </c>
      <c r="D10" s="1" t="n">
        <v>3785044.5</v>
      </c>
      <c r="E10" s="1" t="n">
        <f aca="false">-D10</f>
        <v>-3785044.5</v>
      </c>
      <c r="F10" s="1" t="n">
        <v>0</v>
      </c>
      <c r="G10" s="1" t="n">
        <f aca="false">D10+E10+F10</f>
        <v>0</v>
      </c>
      <c r="H10" s="1" t="s">
        <v>13</v>
      </c>
      <c r="K10" s="0" t="s">
        <v>55</v>
      </c>
      <c r="M10" s="1" t="n">
        <v>137136.38</v>
      </c>
      <c r="N10" s="1" t="n">
        <v>0</v>
      </c>
      <c r="O10" s="1" t="n">
        <f aca="false">M10+N10</f>
        <v>137136.38</v>
      </c>
    </row>
    <row r="11" customFormat="false" ht="12.75" hidden="false" customHeight="false" outlineLevel="0" collapsed="false">
      <c r="C11" s="0" t="s">
        <v>56</v>
      </c>
      <c r="D11" s="7" t="n">
        <v>2603</v>
      </c>
      <c r="E11" s="7" t="n">
        <v>0</v>
      </c>
      <c r="F11" s="7" t="n">
        <v>0</v>
      </c>
      <c r="G11" s="7" t="n">
        <f aca="false">D11+E11+F11</f>
        <v>2603</v>
      </c>
      <c r="H11" s="7"/>
      <c r="K11" s="0" t="s">
        <v>57</v>
      </c>
      <c r="M11" s="7" t="n">
        <f aca="false">-14158.95+1541977.91</f>
        <v>1527818.96</v>
      </c>
      <c r="N11" s="7" t="n">
        <v>0</v>
      </c>
      <c r="O11" s="7" t="n">
        <f aca="false">M11+N11</f>
        <v>1527818.96</v>
      </c>
    </row>
    <row r="12" customFormat="false" ht="12.75" hidden="false" customHeight="false" outlineLevel="0" collapsed="false">
      <c r="C12" s="0" t="s">
        <v>58</v>
      </c>
      <c r="D12" s="15" t="n">
        <v>9457.64</v>
      </c>
      <c r="E12" s="15" t="n">
        <v>0</v>
      </c>
      <c r="F12" s="15" t="n">
        <v>0</v>
      </c>
      <c r="G12" s="15" t="n">
        <f aca="false">D12+E12+F12</f>
        <v>9457.64</v>
      </c>
      <c r="H12" s="7"/>
      <c r="K12" s="0" t="s">
        <v>59</v>
      </c>
      <c r="M12" s="15" t="n">
        <f aca="false">64952.31+35000</f>
        <v>99952.31</v>
      </c>
      <c r="N12" s="15" t="n">
        <v>0</v>
      </c>
      <c r="O12" s="15" t="n">
        <f aca="false">M12+N12</f>
        <v>99952.31</v>
      </c>
    </row>
    <row r="13" customFormat="false" ht="12.75" hidden="false" customHeight="false" outlineLevel="0" collapsed="false">
      <c r="B13" s="0" t="s">
        <v>14</v>
      </c>
      <c r="D13" s="1" t="n">
        <f aca="false">SUM(D10:D12)</f>
        <v>3797105.14</v>
      </c>
      <c r="E13" s="1" t="n">
        <f aca="false">SUM(E10:E12)</f>
        <v>-3785044.5</v>
      </c>
      <c r="F13" s="1" t="n">
        <f aca="false">SUM(F10:F12)</f>
        <v>0</v>
      </c>
      <c r="G13" s="1" t="n">
        <f aca="false">SUM(G10:G12)</f>
        <v>12060.64</v>
      </c>
      <c r="J13" s="11" t="s">
        <v>60</v>
      </c>
      <c r="M13" s="1" t="n">
        <f aca="false">SUM(M10:M12)</f>
        <v>1764907.65</v>
      </c>
      <c r="N13" s="1" t="n">
        <f aca="false">SUM(N10:N12)</f>
        <v>0</v>
      </c>
      <c r="O13" s="1" t="n">
        <f aca="false">SUM(O10:O12)</f>
        <v>1764907.65</v>
      </c>
    </row>
    <row r="15" customFormat="false" ht="12.75" hidden="false" customHeight="false" outlineLevel="0" collapsed="false">
      <c r="B15" s="0" t="s">
        <v>61</v>
      </c>
      <c r="D15" s="7" t="n">
        <v>13876462</v>
      </c>
      <c r="E15" s="7" t="n">
        <v>0</v>
      </c>
      <c r="F15" s="7" t="n">
        <v>0</v>
      </c>
      <c r="G15" s="7" t="n">
        <f aca="false">D15+E15+F15</f>
        <v>13876462</v>
      </c>
      <c r="H15" s="7"/>
      <c r="J15" s="11" t="s">
        <v>15</v>
      </c>
      <c r="M15" s="7" t="n">
        <f aca="false">352733.87</f>
        <v>352733.87</v>
      </c>
      <c r="N15" s="7" t="n">
        <v>0</v>
      </c>
      <c r="O15" s="7" t="n">
        <f aca="false">M15+N15</f>
        <v>352733.87</v>
      </c>
    </row>
    <row r="16" customFormat="false" ht="12.75" hidden="false" customHeight="false" outlineLevel="0" collapsed="false">
      <c r="D16" s="7"/>
      <c r="E16" s="7"/>
      <c r="F16" s="7"/>
      <c r="G16" s="7"/>
      <c r="H16" s="7"/>
    </row>
    <row r="17" customFormat="false" ht="12.75" hidden="false" customHeight="false" outlineLevel="0" collapsed="false">
      <c r="B17" s="0" t="s">
        <v>62</v>
      </c>
      <c r="D17" s="7" t="n">
        <v>23726948.08</v>
      </c>
      <c r="E17" s="7" t="n">
        <v>0</v>
      </c>
      <c r="F17" s="7" t="n">
        <v>0</v>
      </c>
      <c r="G17" s="7" t="n">
        <f aca="false">D17+E17+F17</f>
        <v>23726948.08</v>
      </c>
      <c r="H17" s="7"/>
      <c r="J17" s="11" t="s">
        <v>17</v>
      </c>
      <c r="M17" s="7" t="n">
        <f aca="false">831384.28</f>
        <v>831384.28</v>
      </c>
      <c r="N17" s="7" t="n">
        <v>0</v>
      </c>
      <c r="O17" s="7" t="n">
        <f aca="false">M17+N17</f>
        <v>831384.28</v>
      </c>
    </row>
    <row r="18" customFormat="false" ht="12.75" hidden="false" customHeight="false" outlineLevel="0" collapsed="false">
      <c r="D18" s="7"/>
      <c r="E18" s="7"/>
      <c r="F18" s="7"/>
      <c r="G18" s="7"/>
      <c r="H18" s="7"/>
      <c r="M18" s="13"/>
      <c r="N18" s="13"/>
      <c r="O18" s="13"/>
    </row>
    <row r="19" customFormat="false" ht="12.75" hidden="false" customHeight="false" outlineLevel="0" collapsed="false">
      <c r="B19" s="0" t="s">
        <v>18</v>
      </c>
      <c r="D19" s="7" t="n">
        <v>1838607.63</v>
      </c>
      <c r="E19" s="7" t="n">
        <v>0</v>
      </c>
      <c r="F19" s="7" t="n">
        <v>0</v>
      </c>
      <c r="G19" s="7" t="n">
        <f aca="false">D19+E19+F19</f>
        <v>1838607.63</v>
      </c>
      <c r="H19" s="7"/>
      <c r="J19" s="11" t="s">
        <v>19</v>
      </c>
      <c r="M19" s="1" t="n">
        <f aca="false">M13-M15-M17</f>
        <v>580789.5</v>
      </c>
      <c r="N19" s="1" t="n">
        <f aca="false">N13-N15-N17</f>
        <v>0</v>
      </c>
      <c r="O19" s="1" t="n">
        <f aca="false">O13-O15-O17</f>
        <v>580789.5</v>
      </c>
    </row>
    <row r="20" customFormat="false" ht="12.75" hidden="false" customHeight="false" outlineLevel="0" collapsed="false">
      <c r="M20" s="7"/>
      <c r="N20" s="7"/>
      <c r="O20" s="7"/>
    </row>
    <row r="21" customFormat="false" ht="13.5" hidden="false" customHeight="false" outlineLevel="0" collapsed="false">
      <c r="A21" s="11" t="s">
        <v>20</v>
      </c>
      <c r="D21" s="14" t="n">
        <f aca="false">SUM(D13:D19)</f>
        <v>43239122.85</v>
      </c>
      <c r="E21" s="14" t="n">
        <f aca="false">SUM(E13:E19)</f>
        <v>-3785044.5</v>
      </c>
      <c r="F21" s="14" t="n">
        <f aca="false">SUM(F13:F19)</f>
        <v>0</v>
      </c>
      <c r="G21" s="14" t="n">
        <f aca="false">SUM(G13:G19)</f>
        <v>39454078.35</v>
      </c>
      <c r="J21" s="11" t="s">
        <v>21</v>
      </c>
      <c r="M21" s="7" t="n">
        <v>0</v>
      </c>
      <c r="N21" s="7" t="n">
        <v>0</v>
      </c>
      <c r="O21" s="7" t="n">
        <f aca="false">M21+N21</f>
        <v>0</v>
      </c>
    </row>
    <row r="22" customFormat="false" ht="13.5" hidden="false" customHeight="false" outlineLevel="0" collapsed="false">
      <c r="M22" s="7"/>
      <c r="N22" s="7"/>
      <c r="O22" s="7"/>
    </row>
    <row r="23" customFormat="false" ht="12.75" hidden="false" customHeight="false" outlineLevel="0" collapsed="false">
      <c r="J23" s="11" t="s">
        <v>22</v>
      </c>
      <c r="M23" s="7" t="n">
        <v>0</v>
      </c>
      <c r="N23" s="7" t="n">
        <v>0</v>
      </c>
      <c r="O23" s="7" t="n">
        <f aca="false">M23+N23</f>
        <v>0</v>
      </c>
    </row>
    <row r="24" customFormat="false" ht="12.75" hidden="false" customHeight="false" outlineLevel="0" collapsed="false">
      <c r="A24" s="11" t="s">
        <v>23</v>
      </c>
    </row>
    <row r="25" customFormat="false" ht="12.75" hidden="false" customHeight="false" outlineLevel="0" collapsed="false">
      <c r="B25" s="0" t="s">
        <v>24</v>
      </c>
      <c r="J25" s="11" t="s">
        <v>25</v>
      </c>
      <c r="M25" s="7"/>
      <c r="N25" s="7"/>
      <c r="O25" s="7"/>
    </row>
    <row r="26" customFormat="false" ht="12.75" hidden="false" customHeight="false" outlineLevel="0" collapsed="false">
      <c r="C26" s="0" t="s">
        <v>63</v>
      </c>
      <c r="D26" s="1" t="n">
        <f aca="false">-788480.68+39746172.46</f>
        <v>38957691.78</v>
      </c>
      <c r="E26" s="1" t="n">
        <f aca="false">-D26-F26</f>
        <v>-42917530.52</v>
      </c>
      <c r="F26" s="1" t="n">
        <f aca="false">D32</f>
        <v>3959838.74</v>
      </c>
      <c r="G26" s="1" t="n">
        <f aca="false">D26+E26+F26</f>
        <v>0</v>
      </c>
      <c r="H26" s="1" t="s">
        <v>13</v>
      </c>
      <c r="K26" s="0" t="s">
        <v>27</v>
      </c>
      <c r="M26" s="1" t="n">
        <v>0</v>
      </c>
      <c r="N26" s="1" t="n">
        <v>0</v>
      </c>
      <c r="O26" s="1" t="n">
        <f aca="false">M26+N26</f>
        <v>0</v>
      </c>
    </row>
    <row r="27" customFormat="false" ht="12.75" hidden="false" customHeight="false" outlineLevel="0" collapsed="false">
      <c r="C27" s="0" t="s">
        <v>28</v>
      </c>
      <c r="D27" s="7" t="n">
        <v>0</v>
      </c>
      <c r="E27" s="7" t="n">
        <v>0</v>
      </c>
      <c r="F27" s="7" t="n">
        <v>0</v>
      </c>
      <c r="G27" s="7" t="n">
        <f aca="false">D27+E27+F27</f>
        <v>0</v>
      </c>
      <c r="H27" s="7"/>
      <c r="K27" s="0" t="s">
        <v>64</v>
      </c>
      <c r="M27" s="15" t="n">
        <v>-46858.29</v>
      </c>
      <c r="N27" s="15" t="n">
        <v>0</v>
      </c>
      <c r="O27" s="15" t="n">
        <f aca="false">M27+N27</f>
        <v>-46858.29</v>
      </c>
    </row>
    <row r="28" customFormat="false" ht="12.75" hidden="false" customHeight="false" outlineLevel="0" collapsed="false">
      <c r="C28" s="0" t="s">
        <v>30</v>
      </c>
      <c r="D28" s="7" t="n">
        <v>0</v>
      </c>
      <c r="E28" s="7" t="n">
        <v>0</v>
      </c>
      <c r="F28" s="7" t="n">
        <v>0</v>
      </c>
      <c r="G28" s="7" t="n">
        <f aca="false">D28+E28+F28</f>
        <v>0</v>
      </c>
      <c r="H28" s="7"/>
      <c r="J28" s="11" t="s">
        <v>31</v>
      </c>
      <c r="M28" s="1" t="n">
        <f aca="false">SUM(M26:M27)</f>
        <v>-46858.29</v>
      </c>
      <c r="N28" s="1" t="n">
        <f aca="false">SUM(N26:N27)</f>
        <v>0</v>
      </c>
      <c r="O28" s="1" t="n">
        <f aca="false">SUM(O26:O27)</f>
        <v>-46858.29</v>
      </c>
    </row>
    <row r="29" customFormat="false" ht="12.75" hidden="false" customHeight="false" outlineLevel="0" collapsed="false">
      <c r="C29" s="0" t="s">
        <v>32</v>
      </c>
      <c r="D29" s="15" t="n">
        <v>-1031</v>
      </c>
      <c r="E29" s="15" t="n">
        <v>0</v>
      </c>
      <c r="F29" s="15" t="n">
        <v>0</v>
      </c>
      <c r="G29" s="15" t="n">
        <f aca="false">D29+E29+F29</f>
        <v>-1031</v>
      </c>
      <c r="H29" s="7"/>
      <c r="J29" s="11"/>
      <c r="M29" s="15"/>
      <c r="N29" s="15"/>
      <c r="O29" s="15"/>
    </row>
    <row r="30" customFormat="false" ht="12.75" hidden="false" customHeight="false" outlineLevel="0" collapsed="false">
      <c r="B30" s="0" t="s">
        <v>33</v>
      </c>
      <c r="D30" s="1" t="n">
        <f aca="false">SUM(D26:D29)</f>
        <v>38956660.78</v>
      </c>
      <c r="E30" s="1" t="n">
        <f aca="false">SUM(E26:E29)</f>
        <v>-42917530.52</v>
      </c>
      <c r="F30" s="1" t="n">
        <f aca="false">SUM(F26:F29)</f>
        <v>3959838.74</v>
      </c>
      <c r="G30" s="1" t="n">
        <f aca="false">SUM(G26:G29)</f>
        <v>-1031</v>
      </c>
      <c r="J30" s="11" t="s">
        <v>34</v>
      </c>
      <c r="M30" s="16" t="n">
        <f aca="false">M19+M21-M28+M23</f>
        <v>627647.79</v>
      </c>
      <c r="N30" s="16" t="n">
        <f aca="false">N19+N21-N28+N23</f>
        <v>0</v>
      </c>
      <c r="O30" s="16" t="n">
        <f aca="false">O19+O21-O28+O23</f>
        <v>627647.79</v>
      </c>
    </row>
    <row r="32" customFormat="false" ht="12.75" hidden="false" customHeight="false" outlineLevel="0" collapsed="false">
      <c r="B32" s="0" t="s">
        <v>35</v>
      </c>
      <c r="D32" s="7" t="n">
        <v>3959838.74</v>
      </c>
      <c r="E32" s="7" t="n">
        <v>0</v>
      </c>
      <c r="F32" s="7" t="n">
        <f aca="false">-D32</f>
        <v>-3959838.74</v>
      </c>
      <c r="G32" s="7" t="n">
        <f aca="false">D32+E32+F32</f>
        <v>0</v>
      </c>
      <c r="H32" s="7"/>
      <c r="J32" s="11" t="s">
        <v>36</v>
      </c>
      <c r="M32" s="7"/>
      <c r="N32" s="7"/>
      <c r="O32" s="7"/>
    </row>
    <row r="33" customFormat="false" ht="12.75" hidden="false" customHeight="false" outlineLevel="0" collapsed="false">
      <c r="K33" s="0" t="s">
        <v>37</v>
      </c>
      <c r="M33" s="1" t="n">
        <v>220708</v>
      </c>
      <c r="N33" s="1" t="n">
        <v>0</v>
      </c>
      <c r="O33" s="1" t="n">
        <f aca="false">M33+N33</f>
        <v>220708</v>
      </c>
    </row>
    <row r="34" customFormat="false" ht="12.75" hidden="false" customHeight="false" outlineLevel="0" collapsed="false">
      <c r="B34" s="0" t="s">
        <v>38</v>
      </c>
      <c r="D34" s="7" t="n">
        <v>322623.33</v>
      </c>
      <c r="E34" s="7" t="n">
        <f aca="false">E21-E30-E32</f>
        <v>39132486.02</v>
      </c>
      <c r="F34" s="7" t="n">
        <f aca="false">F21-F30-F32</f>
        <v>0</v>
      </c>
      <c r="G34" s="7" t="n">
        <f aca="false">D34+E34+F34</f>
        <v>39455109.35</v>
      </c>
      <c r="H34" s="7"/>
      <c r="K34" s="0" t="s">
        <v>65</v>
      </c>
    </row>
    <row r="35" customFormat="false" ht="12.75" hidden="false" customHeight="false" outlineLevel="0" collapsed="false">
      <c r="K35" s="0" t="s">
        <v>66</v>
      </c>
      <c r="M35" s="15" t="n">
        <v>-1031</v>
      </c>
      <c r="N35" s="15" t="n">
        <v>0</v>
      </c>
      <c r="O35" s="15" t="n">
        <f aca="false">M35+N35</f>
        <v>-1031</v>
      </c>
    </row>
    <row r="36" customFormat="false" ht="13.5" hidden="false" customHeight="false" outlineLevel="0" collapsed="false">
      <c r="A36" s="11" t="s">
        <v>41</v>
      </c>
      <c r="D36" s="14" t="n">
        <f aca="false">SUM(D30:D34)</f>
        <v>43239122.85</v>
      </c>
      <c r="E36" s="14" t="n">
        <f aca="false">SUM(E30:E34)</f>
        <v>-3785044.5</v>
      </c>
      <c r="F36" s="14" t="n">
        <f aca="false">SUM(F30:F34)</f>
        <v>0</v>
      </c>
      <c r="G36" s="14" t="n">
        <f aca="false">SUM(G30:G34)</f>
        <v>39454078.35</v>
      </c>
      <c r="J36" s="11" t="s">
        <v>40</v>
      </c>
      <c r="M36" s="1" t="n">
        <f aca="false">SUM(M33:M35)</f>
        <v>219677</v>
      </c>
      <c r="N36" s="1" t="n">
        <f aca="false">SUM(N33:N35)</f>
        <v>0</v>
      </c>
      <c r="O36" s="1" t="n">
        <f aca="false">SUM(O33:O35)</f>
        <v>219677</v>
      </c>
    </row>
    <row r="37" customFormat="false" ht="13.5" hidden="false" customHeight="false" outlineLevel="0" collapsed="false"/>
    <row r="38" customFormat="false" ht="13.5" hidden="false" customHeight="false" outlineLevel="0" collapsed="false">
      <c r="J38" s="11" t="s">
        <v>42</v>
      </c>
      <c r="M38" s="14" t="n">
        <f aca="false">M30-M36</f>
        <v>407970.79</v>
      </c>
      <c r="N38" s="14" t="n">
        <f aca="false">N30-N36</f>
        <v>0</v>
      </c>
      <c r="O38" s="14" t="n">
        <f aca="false">O30-O36</f>
        <v>407970.79</v>
      </c>
    </row>
    <row r="39" customFormat="false" ht="13.5" hidden="false" customHeight="false" outlineLevel="0" collapsed="false">
      <c r="A39" s="11" t="s">
        <v>43</v>
      </c>
      <c r="M39" s="7"/>
    </row>
    <row r="40" customFormat="false" ht="12.75" hidden="false" customHeight="false" outlineLevel="0" collapsed="false">
      <c r="B40" s="0" t="s">
        <v>67</v>
      </c>
      <c r="D40" s="1" t="n">
        <f aca="false">-85347.46+M38</f>
        <v>322623.33</v>
      </c>
      <c r="E40" s="1" t="n">
        <f aca="false">E34</f>
        <v>39132486.02</v>
      </c>
      <c r="F40" s="1" t="n">
        <f aca="false">F34</f>
        <v>0</v>
      </c>
      <c r="G40" s="1" t="n">
        <f aca="false">D40+E40+F40</f>
        <v>39455109.35</v>
      </c>
      <c r="M40" s="7"/>
    </row>
    <row r="41" customFormat="false" ht="13.5" hidden="false" customHeight="false" outlineLevel="0" collapsed="false">
      <c r="A41" s="11" t="s">
        <v>46</v>
      </c>
      <c r="D41" s="14" t="n">
        <f aca="false">SUM(D40)</f>
        <v>322623.33</v>
      </c>
      <c r="E41" s="14" t="n">
        <f aca="false">SUM(E40)</f>
        <v>39132486.02</v>
      </c>
      <c r="F41" s="14" t="n">
        <f aca="false">SUM(F40)</f>
        <v>0</v>
      </c>
      <c r="G41" s="14" t="n">
        <f aca="false">SUM(G40)</f>
        <v>39455109.35</v>
      </c>
      <c r="M41" s="7"/>
    </row>
    <row r="42" customFormat="false" ht="13.5" hidden="false" customHeight="false" outlineLevel="0" collapsed="false"/>
    <row r="43" customFormat="false" ht="12.75" hidden="false" customHeight="false" outlineLevel="0" collapsed="false">
      <c r="A43" s="11" t="s">
        <v>47</v>
      </c>
      <c r="M43" s="7"/>
    </row>
    <row r="44" customFormat="false" ht="12.75" hidden="false" customHeight="false" outlineLevel="0" collapsed="false">
      <c r="C44" s="0" t="s">
        <v>48</v>
      </c>
      <c r="M44" s="7"/>
    </row>
    <row r="45" customFormat="false" ht="12.75" hidden="false" customHeight="false" outlineLevel="0" collapsed="false">
      <c r="M45" s="7"/>
    </row>
    <row r="46" customFormat="false" ht="12.75" hidden="false" customHeight="false" outlineLevel="0" collapsed="false">
      <c r="M46" s="7"/>
    </row>
    <row r="47" customFormat="false" ht="12.75" hidden="false" customHeight="false" outlineLevel="0" collapsed="false">
      <c r="M47" s="7"/>
    </row>
    <row r="48" customFormat="false" ht="12.75" hidden="false" customHeight="false" outlineLevel="0" collapsed="false">
      <c r="M48" s="7"/>
    </row>
    <row r="49" customFormat="false" ht="12.75" hidden="false" customHeight="false" outlineLevel="0" collapsed="false">
      <c r="M49" s="7"/>
    </row>
    <row r="50" customFormat="false" ht="12.75" hidden="false" customHeight="false" outlineLevel="0" collapsed="false">
      <c r="M50" s="7"/>
    </row>
    <row r="51" customFormat="false" ht="12.75" hidden="false" customHeight="false" outlineLevel="0" collapsed="false">
      <c r="M51" s="7"/>
    </row>
    <row r="52" customFormat="false" ht="12.75" hidden="false" customHeight="false" outlineLevel="0" collapsed="false">
      <c r="M52" s="7"/>
    </row>
    <row r="53" customFormat="false" ht="12.75" hidden="false" customHeight="false" outlineLevel="0" collapsed="false">
      <c r="M53" s="7"/>
    </row>
    <row r="54" customFormat="false" ht="12.75" hidden="false" customHeight="false" outlineLevel="0" collapsed="false">
      <c r="M54" s="7"/>
    </row>
    <row r="55" customFormat="false" ht="12.75" hidden="false" customHeight="false" outlineLevel="0" collapsed="false">
      <c r="M55" s="7"/>
    </row>
    <row r="56" customFormat="false" ht="12.75" hidden="false" customHeight="false" outlineLevel="0" collapsed="false">
      <c r="M56" s="7"/>
    </row>
    <row r="57" customFormat="false" ht="12.75" hidden="false" customHeight="false" outlineLevel="0" collapsed="false">
      <c r="M57" s="7"/>
    </row>
    <row r="58" customFormat="false" ht="12.75" hidden="false" customHeight="false" outlineLevel="0" collapsed="false">
      <c r="M58" s="7"/>
    </row>
    <row r="59" customFormat="false" ht="12.75" hidden="false" customHeight="false" outlineLevel="0" collapsed="false">
      <c r="M59" s="7"/>
    </row>
    <row r="60" customFormat="false" ht="12.75" hidden="false" customHeight="false" outlineLevel="0" collapsed="false">
      <c r="M60" s="7"/>
    </row>
    <row r="61" customFormat="false" ht="12.75" hidden="false" customHeight="false" outlineLevel="0" collapsed="false">
      <c r="M61" s="7"/>
    </row>
    <row r="62" customFormat="false" ht="12.75" hidden="false" customHeight="false" outlineLevel="0" collapsed="false">
      <c r="M62" s="7"/>
    </row>
    <row r="63" customFormat="false" ht="12.75" hidden="false" customHeight="false" outlineLevel="0" collapsed="false">
      <c r="M63" s="7"/>
    </row>
    <row r="64" customFormat="false" ht="12.75" hidden="false" customHeight="false" outlineLevel="0" collapsed="false">
      <c r="M64" s="7"/>
    </row>
    <row r="65" customFormat="false" ht="12.75" hidden="false" customHeight="false" outlineLevel="0" collapsed="false">
      <c r="M65" s="7"/>
    </row>
    <row r="66" customFormat="false" ht="12.75" hidden="false" customHeight="false" outlineLevel="0" collapsed="false">
      <c r="M66" s="7"/>
    </row>
    <row r="67" customFormat="false" ht="12.75" hidden="false" customHeight="false" outlineLevel="0" collapsed="false">
      <c r="M67" s="7"/>
    </row>
    <row r="68" customFormat="false" ht="12.75" hidden="false" customHeight="false" outlineLevel="0" collapsed="false">
      <c r="M68" s="7"/>
    </row>
    <row r="69" customFormat="false" ht="12.75" hidden="false" customHeight="false" outlineLevel="0" collapsed="false">
      <c r="M69" s="7"/>
    </row>
    <row r="70" customFormat="false" ht="12.75" hidden="false" customHeight="false" outlineLevel="0" collapsed="false">
      <c r="M70" s="7"/>
    </row>
    <row r="71" customFormat="false" ht="12.75" hidden="false" customHeight="false" outlineLevel="0" collapsed="false">
      <c r="M71" s="7"/>
    </row>
    <row r="72" customFormat="false" ht="12.75" hidden="false" customHeight="false" outlineLevel="0" collapsed="false">
      <c r="M72" s="7"/>
    </row>
  </sheetData>
  <mergeCells count="7">
    <mergeCell ref="A1:H1"/>
    <mergeCell ref="J1:O1"/>
    <mergeCell ref="A2:H2"/>
    <mergeCell ref="J2:O2"/>
    <mergeCell ref="A3:H3"/>
    <mergeCell ref="J3:O3"/>
    <mergeCell ref="E5:F5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19.41"/>
    <col collapsed="false" customWidth="true" hidden="false" outlineLevel="0" max="5" min="5" style="1" width="10.56"/>
    <col collapsed="false" customWidth="true" hidden="false" outlineLevel="0" max="6" min="6" style="0" width="2.42"/>
    <col collapsed="false" customWidth="true" hidden="false" outlineLevel="0" max="7" min="7" style="0" width="3.28"/>
    <col collapsed="false" customWidth="true" hidden="false" outlineLevel="0" max="8" min="8" style="0" width="16.56"/>
    <col collapsed="false" customWidth="true" hidden="false" outlineLevel="0" max="9" min="9" style="0" width="28.41"/>
    <col collapsed="false" customWidth="true" hidden="true" outlineLevel="0" max="10" min="10" style="0" width="24.13"/>
    <col collapsed="false" customWidth="true" hidden="true" outlineLevel="0" max="11" min="11" style="0" width="16.42"/>
    <col collapsed="false" customWidth="true" hidden="false" outlineLevel="0" max="12" min="12" style="0" width="17.42"/>
  </cols>
  <sheetData>
    <row r="1" customFormat="false" ht="15" hidden="false" customHeight="false" outlineLevel="0" collapsed="false">
      <c r="A1" s="2" t="s">
        <v>68</v>
      </c>
      <c r="B1" s="2"/>
      <c r="C1" s="2"/>
      <c r="D1" s="2"/>
      <c r="E1" s="2"/>
      <c r="G1" s="2" t="s">
        <v>68</v>
      </c>
      <c r="H1" s="2"/>
      <c r="I1" s="2"/>
      <c r="J1" s="2"/>
      <c r="K1" s="2"/>
      <c r="L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3</v>
      </c>
      <c r="B3" s="3"/>
      <c r="C3" s="3"/>
      <c r="D3" s="3"/>
      <c r="E3" s="3"/>
      <c r="G3" s="2" t="s">
        <v>4</v>
      </c>
      <c r="H3" s="2"/>
      <c r="I3" s="2"/>
      <c r="J3" s="2"/>
      <c r="K3" s="2"/>
      <c r="L3" s="2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4"/>
      <c r="E5" s="4"/>
      <c r="G5" s="2"/>
      <c r="H5" s="2"/>
      <c r="I5" s="2"/>
      <c r="J5" s="2"/>
    </row>
    <row r="6" customFormat="false" ht="15" hidden="false" customHeight="false" outlineLevel="0" collapsed="false">
      <c r="A6" s="2"/>
      <c r="B6" s="2"/>
      <c r="C6" s="2"/>
      <c r="D6" s="6"/>
      <c r="E6" s="6"/>
      <c r="G6" s="2"/>
      <c r="H6" s="2"/>
      <c r="I6" s="2"/>
      <c r="J6" s="6" t="s">
        <v>6</v>
      </c>
      <c r="K6" s="9" t="s">
        <v>5</v>
      </c>
      <c r="L6" s="10"/>
    </row>
    <row r="7" customFormat="false" ht="12.75" hidden="false" customHeight="false" outlineLevel="0" collapsed="false">
      <c r="J7" s="7"/>
    </row>
    <row r="8" customFormat="false" ht="12.75" hidden="false" customHeight="false" outlineLevel="0" collapsed="false">
      <c r="A8" s="11" t="s">
        <v>9</v>
      </c>
    </row>
    <row r="9" customFormat="false" ht="12.75" hidden="false" customHeight="false" outlineLevel="0" collapsed="false">
      <c r="B9" s="0" t="s">
        <v>10</v>
      </c>
      <c r="G9" s="11" t="s">
        <v>11</v>
      </c>
    </row>
    <row r="10" customFormat="false" ht="12.75" hidden="false" customHeight="false" outlineLevel="0" collapsed="false">
      <c r="C10" s="0" t="s">
        <v>54</v>
      </c>
      <c r="D10" s="1" t="n">
        <f aca="false">-'Wind LLC #259'!G21-'Powder LLC #247'!G22+'EMS #63K'!G10</f>
        <v>0</v>
      </c>
      <c r="E10" s="1" t="s">
        <v>13</v>
      </c>
      <c r="H10" s="0" t="s">
        <v>55</v>
      </c>
      <c r="J10" s="1" t="n">
        <v>137136.38</v>
      </c>
      <c r="K10" s="1" t="n">
        <v>0</v>
      </c>
      <c r="L10" s="1" t="n">
        <f aca="false">J10+K10</f>
        <v>137136.38</v>
      </c>
    </row>
    <row r="11" customFormat="false" ht="12.75" hidden="false" customHeight="false" outlineLevel="0" collapsed="false">
      <c r="C11" s="0" t="s">
        <v>56</v>
      </c>
      <c r="D11" s="7" t="n">
        <f aca="false">'EMS #63K'!G11</f>
        <v>2603</v>
      </c>
      <c r="E11" s="7"/>
      <c r="H11" s="0" t="s">
        <v>57</v>
      </c>
      <c r="J11" s="7" t="n">
        <f aca="false">-14158.95+1541977.91</f>
        <v>1527818.96</v>
      </c>
      <c r="K11" s="7" t="n">
        <v>0</v>
      </c>
      <c r="L11" s="7" t="n">
        <f aca="false">J11+K11</f>
        <v>1527818.96</v>
      </c>
    </row>
    <row r="12" customFormat="false" ht="12.75" hidden="false" customHeight="false" outlineLevel="0" collapsed="false">
      <c r="C12" s="0" t="s">
        <v>58</v>
      </c>
      <c r="D12" s="15" t="n">
        <f aca="false">'EMS #63K'!G12</f>
        <v>9457.64</v>
      </c>
      <c r="E12" s="7"/>
      <c r="H12" s="0" t="s">
        <v>59</v>
      </c>
      <c r="J12" s="15" t="n">
        <f aca="false">64952.31+35000</f>
        <v>99952.31</v>
      </c>
      <c r="K12" s="15" t="n">
        <v>0</v>
      </c>
      <c r="L12" s="15" t="n">
        <f aca="false">J12+K12</f>
        <v>99952.31</v>
      </c>
    </row>
    <row r="13" customFormat="false" ht="12.75" hidden="false" customHeight="false" outlineLevel="0" collapsed="false">
      <c r="B13" s="0" t="s">
        <v>14</v>
      </c>
      <c r="D13" s="1" t="n">
        <f aca="false">SUM(D10:D12)</f>
        <v>12060.64</v>
      </c>
      <c r="G13" s="11" t="s">
        <v>60</v>
      </c>
      <c r="J13" s="1" t="n">
        <f aca="false">SUM(J10:J12)</f>
        <v>1764907.65</v>
      </c>
      <c r="K13" s="1" t="n">
        <f aca="false">SUM(K10:K12)</f>
        <v>0</v>
      </c>
      <c r="L13" s="1" t="n">
        <f aca="false">SUM(L10:L12)</f>
        <v>1764907.65</v>
      </c>
    </row>
    <row r="15" customFormat="false" ht="12.75" hidden="false" customHeight="false" outlineLevel="0" collapsed="false">
      <c r="B15" s="0" t="s">
        <v>69</v>
      </c>
      <c r="G15" s="11" t="s">
        <v>15</v>
      </c>
      <c r="J15" s="7" t="n">
        <f aca="false">'Wind LLC #259'!M10+'Powder LLC #247'!M11+'EMS #63K'!M15</f>
        <v>352733.87</v>
      </c>
      <c r="K15" s="7" t="n">
        <v>0</v>
      </c>
      <c r="L15" s="7" t="n">
        <f aca="false">J15+K15</f>
        <v>352733.87</v>
      </c>
    </row>
    <row r="16" customFormat="false" ht="12.75" hidden="false" customHeight="false" outlineLevel="0" collapsed="false">
      <c r="C16" s="0" t="s">
        <v>70</v>
      </c>
      <c r="D16" s="1" t="n">
        <f aca="false">'EMS #63K'!G15</f>
        <v>13876462</v>
      </c>
      <c r="G16" s="11"/>
      <c r="J16" s="7"/>
      <c r="K16" s="7"/>
      <c r="L16" s="7"/>
    </row>
    <row r="17" customFormat="false" ht="12.75" hidden="false" customHeight="false" outlineLevel="0" collapsed="false">
      <c r="C17" s="0" t="s">
        <v>71</v>
      </c>
      <c r="D17" s="7" t="n">
        <f aca="false">'Wind LLC #259'!G12</f>
        <v>2799910</v>
      </c>
      <c r="E17" s="7"/>
      <c r="G17" s="11" t="s">
        <v>17</v>
      </c>
      <c r="J17" s="7" t="n">
        <f aca="false">'Wind LLC #259'!M12+'Powder LLC #247'!M13+'EMS #63K'!M17</f>
        <v>778029.73</v>
      </c>
      <c r="K17" s="7" t="n">
        <v>0</v>
      </c>
      <c r="L17" s="7" t="n">
        <f aca="false">J17+K17</f>
        <v>778029.73</v>
      </c>
    </row>
    <row r="18" customFormat="false" ht="12.75" hidden="false" customHeight="false" outlineLevel="0" collapsed="false">
      <c r="C18" s="0" t="s">
        <v>72</v>
      </c>
      <c r="D18" s="15" t="n">
        <f aca="false">'Powder LLC #247'!G13</f>
        <v>2631766</v>
      </c>
      <c r="E18" s="7"/>
      <c r="J18" s="13"/>
      <c r="K18" s="13"/>
      <c r="L18" s="13"/>
    </row>
    <row r="19" customFormat="false" ht="12.75" hidden="false" customHeight="false" outlineLevel="0" collapsed="false">
      <c r="B19" s="0" t="s">
        <v>73</v>
      </c>
      <c r="D19" s="1" t="n">
        <f aca="false">SUM(D16:D18)</f>
        <v>19308138</v>
      </c>
      <c r="G19" s="11" t="s">
        <v>19</v>
      </c>
      <c r="J19" s="1" t="n">
        <f aca="false">J13-J15-J17</f>
        <v>634144.05</v>
      </c>
      <c r="K19" s="1" t="n">
        <f aca="false">K13-K15-K17</f>
        <v>0</v>
      </c>
      <c r="L19" s="1" t="n">
        <f aca="false">L13-L15-L17</f>
        <v>634144.05</v>
      </c>
    </row>
    <row r="20" customFormat="false" ht="12.75" hidden="false" customHeight="false" outlineLevel="0" collapsed="false">
      <c r="D20" s="7"/>
      <c r="E20" s="7"/>
      <c r="J20" s="7"/>
      <c r="K20" s="7"/>
      <c r="L20" s="7"/>
    </row>
    <row r="21" customFormat="false" ht="12.75" hidden="false" customHeight="false" outlineLevel="0" collapsed="false">
      <c r="B21" s="0" t="s">
        <v>62</v>
      </c>
      <c r="D21" s="7" t="n">
        <f aca="false">'EMS #63K'!G17</f>
        <v>23726948.08</v>
      </c>
      <c r="E21" s="7"/>
      <c r="G21" s="11" t="s">
        <v>21</v>
      </c>
      <c r="J21" s="7" t="n">
        <f aca="false">'Wind LLC #259'!M16+'Powder LLC #247'!M17+'EMS #63K'!M21</f>
        <v>1536080</v>
      </c>
      <c r="K21" s="7" t="n">
        <f aca="false">'Wind LLC #259'!N16+'Powder LLC #247'!N17+'EMS #63K'!N21</f>
        <v>-54918</v>
      </c>
      <c r="L21" s="7" t="n">
        <f aca="false">J21+K21</f>
        <v>1481162</v>
      </c>
    </row>
    <row r="22" customFormat="false" ht="12.75" hidden="false" customHeight="false" outlineLevel="0" collapsed="false">
      <c r="D22" s="7"/>
      <c r="E22" s="7"/>
      <c r="J22" s="7"/>
      <c r="K22" s="7"/>
      <c r="L22" s="7"/>
    </row>
    <row r="23" customFormat="false" ht="12.75" hidden="false" customHeight="false" outlineLevel="0" collapsed="false">
      <c r="B23" s="0" t="s">
        <v>18</v>
      </c>
      <c r="D23" s="7" t="n">
        <f aca="false">'Wind LLC #259'!G14+'Powder LLC #247'!G15+'EMS #63K'!G19</f>
        <v>1868226.86</v>
      </c>
      <c r="E23" s="7"/>
      <c r="G23" s="11" t="s">
        <v>22</v>
      </c>
      <c r="J23" s="7" t="n">
        <f aca="false">'Wind LLC #259'!M18+'Powder LLC #247'!M19+'EMS #63K'!M23</f>
        <v>0</v>
      </c>
      <c r="K23" s="7" t="n">
        <f aca="false">'Wind LLC #259'!N18+'Powder LLC #247'!N19+'EMS #63K'!N23</f>
        <v>52977.71</v>
      </c>
      <c r="L23" s="7" t="n">
        <f aca="false">J23+K23</f>
        <v>52977.71</v>
      </c>
    </row>
    <row r="25" customFormat="false" ht="13.5" hidden="false" customHeight="false" outlineLevel="0" collapsed="false">
      <c r="A25" s="11" t="s">
        <v>20</v>
      </c>
      <c r="D25" s="14" t="n">
        <f aca="false">D13+D19+D21+D23</f>
        <v>44915373.58</v>
      </c>
      <c r="G25" s="11" t="s">
        <v>25</v>
      </c>
      <c r="J25" s="7"/>
      <c r="K25" s="7"/>
      <c r="L25" s="7"/>
    </row>
    <row r="26" customFormat="false" ht="13.5" hidden="false" customHeight="false" outlineLevel="0" collapsed="false">
      <c r="H26" s="0" t="s">
        <v>27</v>
      </c>
      <c r="J26" s="1" t="n">
        <f aca="false">'Wind LLC #259'!M21+'Powder LLC #247'!M22+'EMS #63K'!M26</f>
        <v>244099</v>
      </c>
      <c r="K26" s="1" t="n">
        <f aca="false">'Wind LLC #259'!N21+'Powder LLC #247'!N22+'EMS #63K'!N26</f>
        <v>73884</v>
      </c>
      <c r="L26" s="1" t="n">
        <f aca="false">J26+K26</f>
        <v>317983</v>
      </c>
    </row>
    <row r="27" customFormat="false" ht="12.75" hidden="false" customHeight="false" outlineLevel="0" collapsed="false">
      <c r="H27" s="0" t="s">
        <v>29</v>
      </c>
      <c r="J27" s="15" t="n">
        <f aca="false">'Wind LLC #259'!M22+'Powder LLC #247'!M23+'EMS #63K'!M27</f>
        <v>27025.71</v>
      </c>
      <c r="K27" s="15" t="n">
        <f aca="false">'Wind LLC #259'!N22+'Powder LLC #247'!N23+'EMS #63K'!N27</f>
        <v>-73884</v>
      </c>
      <c r="L27" s="15" t="n">
        <f aca="false">J27+K27</f>
        <v>-46858.29</v>
      </c>
    </row>
    <row r="28" customFormat="false" ht="12.75" hidden="false" customHeight="false" outlineLevel="0" collapsed="false">
      <c r="A28" s="11" t="s">
        <v>23</v>
      </c>
      <c r="G28" s="11" t="s">
        <v>31</v>
      </c>
      <c r="J28" s="1" t="n">
        <f aca="false">SUM(J26:J27)</f>
        <v>271124.71</v>
      </c>
      <c r="K28" s="1" t="n">
        <f aca="false">SUM(K26:K27)</f>
        <v>0</v>
      </c>
      <c r="L28" s="1" t="n">
        <f aca="false">SUM(L26:L27)</f>
        <v>271124.71</v>
      </c>
    </row>
    <row r="29" customFormat="false" ht="12.75" hidden="false" customHeight="false" outlineLevel="0" collapsed="false">
      <c r="B29" s="0" t="s">
        <v>24</v>
      </c>
      <c r="G29" s="11"/>
      <c r="J29" s="15"/>
      <c r="K29" s="15"/>
      <c r="L29" s="15"/>
    </row>
    <row r="30" customFormat="false" ht="12.75" hidden="false" customHeight="false" outlineLevel="0" collapsed="false">
      <c r="C30" s="0" t="s">
        <v>63</v>
      </c>
      <c r="D30" s="1" t="n">
        <f aca="false">-'Wind LLC #259'!G9-'Powder LLC #247'!G10+'EMS #63K'!G26</f>
        <v>0</v>
      </c>
      <c r="E30" s="1" t="s">
        <v>13</v>
      </c>
      <c r="G30" s="11" t="s">
        <v>34</v>
      </c>
      <c r="J30" s="16" t="n">
        <f aca="false">J19+J21-J28+J23</f>
        <v>1899099.34</v>
      </c>
      <c r="K30" s="16" t="n">
        <f aca="false">K19+K21-K28+K23</f>
        <v>-1940.29</v>
      </c>
      <c r="L30" s="16" t="n">
        <f aca="false">L19+L21-L28+L23</f>
        <v>1897159.05</v>
      </c>
    </row>
    <row r="31" customFormat="false" ht="12.75" hidden="false" customHeight="false" outlineLevel="0" collapsed="false">
      <c r="C31" s="0" t="s">
        <v>28</v>
      </c>
      <c r="D31" s="7" t="n">
        <f aca="false">'Wind LLC #259'!G22+'Powder LLC #247'!G23+'EMS #63K'!G27</f>
        <v>6842.2</v>
      </c>
      <c r="E31" s="7"/>
    </row>
    <row r="32" customFormat="false" ht="12.75" hidden="false" customHeight="false" outlineLevel="0" collapsed="false">
      <c r="C32" s="0" t="s">
        <v>30</v>
      </c>
      <c r="D32" s="7" t="n">
        <f aca="false">'Wind LLC #259'!G23+'Powder LLC #247'!G24+'EMS #63K'!G28</f>
        <v>0</v>
      </c>
      <c r="E32" s="7"/>
      <c r="G32" s="11" t="s">
        <v>36</v>
      </c>
      <c r="J32" s="7"/>
      <c r="K32" s="7"/>
      <c r="L32" s="7"/>
    </row>
    <row r="33" customFormat="false" ht="12.75" hidden="false" customHeight="false" outlineLevel="0" collapsed="false">
      <c r="C33" s="0" t="s">
        <v>32</v>
      </c>
      <c r="D33" s="15" t="n">
        <f aca="false">'Wind LLC #259'!G24+'Powder LLC #247'!G25+'EMS #63K'!G29</f>
        <v>493580</v>
      </c>
      <c r="E33" s="7"/>
      <c r="H33" s="0" t="s">
        <v>37</v>
      </c>
      <c r="J33" s="1" t="n">
        <f aca="false">'Wind LLC #259'!M28+'Powder LLC #247'!M29+'EMS #63K'!M33</f>
        <v>128089</v>
      </c>
      <c r="K33" s="1" t="n">
        <f aca="false">'Wind LLC #259'!N28+'Powder LLC #247'!N29+'EMS #63K'!N33</f>
        <v>23796</v>
      </c>
      <c r="L33" s="1" t="n">
        <f aca="false">J33+K33</f>
        <v>151885</v>
      </c>
    </row>
    <row r="34" customFormat="false" ht="12.75" hidden="false" customHeight="false" outlineLevel="0" collapsed="false">
      <c r="B34" s="0" t="s">
        <v>33</v>
      </c>
      <c r="D34" s="1" t="n">
        <f aca="false">SUM(D30:D33)</f>
        <v>500422.2</v>
      </c>
      <c r="H34" s="0" t="s">
        <v>65</v>
      </c>
      <c r="J34" s="7" t="n">
        <f aca="false">'EMS #63K'!M34</f>
        <v>0</v>
      </c>
      <c r="K34" s="7" t="n">
        <v>0</v>
      </c>
      <c r="L34" s="7" t="n">
        <f aca="false">J34+K34</f>
        <v>0</v>
      </c>
    </row>
    <row r="35" customFormat="false" ht="12.75" hidden="false" customHeight="false" outlineLevel="0" collapsed="false">
      <c r="H35" s="0" t="s">
        <v>66</v>
      </c>
      <c r="J35" s="15" t="n">
        <f aca="false">'Wind LLC #259'!M29+'Powder LLC #247'!M30+'EMS #63K'!M35</f>
        <v>536597</v>
      </c>
      <c r="K35" s="15" t="n">
        <f aca="false">'Wind LLC #259'!N29+'Powder LLC #247'!N30+'EMS #63K'!N35</f>
        <v>-43017</v>
      </c>
      <c r="L35" s="15" t="n">
        <f aca="false">J35+K35</f>
        <v>493580</v>
      </c>
    </row>
    <row r="36" customFormat="false" ht="12.75" hidden="false" customHeight="false" outlineLevel="0" collapsed="false">
      <c r="B36" s="0" t="s">
        <v>35</v>
      </c>
      <c r="D36" s="7" t="n">
        <f aca="false">'Wind LLC #259'!G27+'Powder LLC #247'!G28+'EMS #63K'!G32</f>
        <v>3465000</v>
      </c>
      <c r="E36" s="7"/>
      <c r="G36" s="11" t="s">
        <v>40</v>
      </c>
      <c r="J36" s="1" t="n">
        <f aca="false">SUM(J33:J35)</f>
        <v>664686</v>
      </c>
      <c r="K36" s="1" t="n">
        <f aca="false">SUM(K33:K35)</f>
        <v>-19221</v>
      </c>
      <c r="L36" s="1" t="n">
        <f aca="false">SUM(L33:L35)</f>
        <v>645465</v>
      </c>
    </row>
    <row r="38" customFormat="false" ht="13.5" hidden="false" customHeight="false" outlineLevel="0" collapsed="false">
      <c r="B38" s="0" t="s">
        <v>38</v>
      </c>
      <c r="D38" s="7" t="n">
        <f aca="false">'Wind LLC #259'!G29+'Powder LLC #247'!G30+'EMS #63K'!G34</f>
        <v>40949951.38</v>
      </c>
      <c r="E38" s="7"/>
      <c r="G38" s="11" t="s">
        <v>42</v>
      </c>
      <c r="J38" s="14" t="n">
        <f aca="false">J30-J36</f>
        <v>1234413.34</v>
      </c>
      <c r="K38" s="14" t="n">
        <f aca="false">K30-K36</f>
        <v>17280.71</v>
      </c>
      <c r="L38" s="14" t="n">
        <f aca="false">L30-L36</f>
        <v>1251694.05</v>
      </c>
    </row>
    <row r="39" customFormat="false" ht="13.5" hidden="false" customHeight="false" outlineLevel="0" collapsed="false">
      <c r="J39" s="7"/>
    </row>
    <row r="40" customFormat="false" ht="13.5" hidden="false" customHeight="false" outlineLevel="0" collapsed="false">
      <c r="A40" s="11" t="s">
        <v>41</v>
      </c>
      <c r="D40" s="14" t="n">
        <f aca="false">SUM(D34:D38)</f>
        <v>44915373.58</v>
      </c>
    </row>
    <row r="41" customFormat="false" ht="13.5" hidden="false" customHeight="false" outlineLevel="0" collapsed="false">
      <c r="J41" s="7"/>
    </row>
    <row r="42" customFormat="false" ht="12.75" hidden="true" customHeight="false" outlineLevel="0" collapsed="false">
      <c r="D42" s="1" t="n">
        <f aca="false">D25-D40</f>
        <v>0</v>
      </c>
    </row>
    <row r="43" customFormat="false" ht="12.75" hidden="true" customHeight="false" outlineLevel="0" collapsed="false">
      <c r="A43" s="11" t="s">
        <v>43</v>
      </c>
    </row>
    <row r="44" customFormat="false" ht="12.75" hidden="true" customHeight="false" outlineLevel="0" collapsed="false">
      <c r="B44" s="0" t="s">
        <v>67</v>
      </c>
      <c r="D44" s="1" t="n">
        <f aca="false">'EMS #63K'!G40</f>
        <v>39455109.35</v>
      </c>
    </row>
    <row r="45" customFormat="false" ht="12.75" hidden="true" customHeight="false" outlineLevel="0" collapsed="false">
      <c r="B45" s="0" t="s">
        <v>44</v>
      </c>
      <c r="D45" s="7" t="n">
        <f aca="false">'Wind LLC #259'!G35</f>
        <v>-62.9489849999998</v>
      </c>
      <c r="E45" s="7"/>
      <c r="J45" s="7"/>
    </row>
    <row r="46" customFormat="false" ht="12.75" hidden="true" customHeight="false" outlineLevel="0" collapsed="false">
      <c r="B46" s="0" t="s">
        <v>45</v>
      </c>
      <c r="D46" s="7" t="n">
        <f aca="false">'Wind LLC #259'!G36</f>
        <v>-629424.861014999</v>
      </c>
      <c r="E46" s="7"/>
      <c r="J46" s="7"/>
    </row>
    <row r="47" customFormat="false" ht="12.75" hidden="true" customHeight="false" outlineLevel="0" collapsed="false">
      <c r="B47" s="0" t="s">
        <v>51</v>
      </c>
      <c r="D47" s="7" t="n">
        <f aca="false">'Powder LLC #247'!G36</f>
        <v>212.433389</v>
      </c>
      <c r="E47" s="7"/>
      <c r="J47" s="7"/>
    </row>
    <row r="48" customFormat="false" ht="12.75" hidden="true" customHeight="false" outlineLevel="0" collapsed="false">
      <c r="B48" s="0" t="s">
        <v>52</v>
      </c>
      <c r="D48" s="7" t="n">
        <f aca="false">'Powder LLC #247'!G37</f>
        <v>2124117.406611</v>
      </c>
      <c r="E48" s="7"/>
      <c r="J48" s="7"/>
    </row>
    <row r="49" customFormat="false" ht="13.5" hidden="true" customHeight="false" outlineLevel="0" collapsed="false">
      <c r="A49" s="11" t="s">
        <v>46</v>
      </c>
      <c r="D49" s="14" t="n">
        <f aca="false">SUM(D44:D48)</f>
        <v>40949951.38</v>
      </c>
      <c r="J49" s="7"/>
    </row>
    <row r="50" customFormat="false" ht="13.5" hidden="true" customHeight="false" outlineLevel="0" collapsed="false">
      <c r="J50" s="7"/>
    </row>
    <row r="51" customFormat="false" ht="12.75" hidden="false" customHeight="false" outlineLevel="0" collapsed="false">
      <c r="A51" s="11" t="s">
        <v>47</v>
      </c>
      <c r="F51" s="1"/>
      <c r="G51" s="1"/>
      <c r="J51" s="7"/>
    </row>
    <row r="52" customFormat="false" ht="12.75" hidden="false" customHeight="false" outlineLevel="0" collapsed="false">
      <c r="C52" s="0" t="s">
        <v>48</v>
      </c>
      <c r="F52" s="1"/>
      <c r="G52" s="1"/>
      <c r="J52" s="7"/>
    </row>
    <row r="53" customFormat="false" ht="12.75" hidden="false" customHeight="false" outlineLevel="0" collapsed="false">
      <c r="J53" s="7"/>
    </row>
    <row r="54" customFormat="false" ht="12.75" hidden="false" customHeight="false" outlineLevel="0" collapsed="false">
      <c r="J54" s="7"/>
    </row>
    <row r="55" customFormat="false" ht="12.75" hidden="false" customHeight="false" outlineLevel="0" collapsed="false">
      <c r="J55" s="7"/>
    </row>
    <row r="56" customFormat="false" ht="12.75" hidden="false" customHeight="false" outlineLevel="0" collapsed="false">
      <c r="J56" s="7"/>
    </row>
    <row r="57" customFormat="false" ht="12.75" hidden="false" customHeight="false" outlineLevel="0" collapsed="false">
      <c r="J57" s="7"/>
    </row>
    <row r="58" customFormat="false" ht="12.75" hidden="false" customHeight="false" outlineLevel="0" collapsed="false">
      <c r="J58" s="7"/>
    </row>
    <row r="59" customFormat="false" ht="12.75" hidden="false" customHeight="false" outlineLevel="0" collapsed="false">
      <c r="J59" s="7"/>
    </row>
    <row r="60" customFormat="false" ht="12.75" hidden="false" customHeight="false" outlineLevel="0" collapsed="false">
      <c r="J60" s="7"/>
    </row>
    <row r="61" customFormat="false" ht="12.75" hidden="false" customHeight="false" outlineLevel="0" collapsed="false">
      <c r="J61" s="7"/>
    </row>
    <row r="62" customFormat="false" ht="12.75" hidden="false" customHeight="false" outlineLevel="0" collapsed="false">
      <c r="J62" s="7"/>
    </row>
    <row r="63" customFormat="false" ht="12.75" hidden="false" customHeight="false" outlineLevel="0" collapsed="false">
      <c r="J63" s="7"/>
    </row>
    <row r="64" customFormat="false" ht="12.75" hidden="false" customHeight="false" outlineLevel="0" collapsed="false">
      <c r="J64" s="7"/>
    </row>
    <row r="65" customFormat="false" ht="12.75" hidden="false" customHeight="false" outlineLevel="0" collapsed="false">
      <c r="J65" s="7"/>
    </row>
    <row r="66" customFormat="false" ht="12.75" hidden="false" customHeight="false" outlineLevel="0" collapsed="false">
      <c r="J66" s="7"/>
    </row>
    <row r="67" customFormat="false" ht="12.75" hidden="false" customHeight="false" outlineLevel="0" collapsed="false">
      <c r="J67" s="7"/>
    </row>
    <row r="68" customFormat="false" ht="12.75" hidden="false" customHeight="false" outlineLevel="0" collapsed="false">
      <c r="J68" s="7"/>
    </row>
    <row r="69" customFormat="false" ht="12.75" hidden="false" customHeight="false" outlineLevel="0" collapsed="false">
      <c r="J69" s="7"/>
    </row>
    <row r="70" customFormat="false" ht="12.75" hidden="false" customHeight="false" outlineLevel="0" collapsed="false">
      <c r="J70" s="7"/>
    </row>
    <row r="71" customFormat="false" ht="12.75" hidden="false" customHeight="false" outlineLevel="0" collapsed="false">
      <c r="J71" s="7"/>
    </row>
    <row r="72" customFormat="false" ht="12.75" hidden="false" customHeight="false" outlineLevel="0" collapsed="false">
      <c r="J72" s="7"/>
    </row>
  </sheetData>
  <mergeCells count="6">
    <mergeCell ref="A1:E1"/>
    <mergeCell ref="G1:L1"/>
    <mergeCell ref="A2:E2"/>
    <mergeCell ref="G2:L2"/>
    <mergeCell ref="A3:E3"/>
    <mergeCell ref="G3:L3"/>
  </mergeCells>
  <printOptions headings="false" gridLines="false" gridLinesSet="true" horizontalCentered="true" verticalCentered="false"/>
  <pageMargins left="0.25" right="0.25" top="0.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33.14"/>
    <col collapsed="false" customWidth="true" hidden="false" outlineLevel="0" max="3" min="3" style="0" width="26.28"/>
    <col collapsed="false" customWidth="true" hidden="false" outlineLevel="0" max="4" min="4" style="0" width="26.42"/>
  </cols>
  <sheetData>
    <row r="1" customFormat="false" ht="15" hidden="false" customHeight="false" outlineLevel="0" collapsed="false">
      <c r="A1" s="18" t="s">
        <v>74</v>
      </c>
      <c r="B1" s="18"/>
      <c r="C1" s="18"/>
      <c r="D1" s="18"/>
    </row>
    <row r="2" customFormat="false" ht="15" hidden="false" customHeight="false" outlineLevel="0" collapsed="false">
      <c r="A2" s="18" t="s">
        <v>75</v>
      </c>
      <c r="B2" s="18"/>
      <c r="C2" s="18"/>
      <c r="D2" s="18"/>
    </row>
    <row r="4" customFormat="false" ht="12.75" hidden="false" customHeight="false" outlineLevel="0" collapsed="false">
      <c r="A4" s="11" t="s">
        <v>76</v>
      </c>
      <c r="B4" s="9" t="s">
        <v>53</v>
      </c>
      <c r="C4" s="9" t="s">
        <v>49</v>
      </c>
      <c r="D4" s="9" t="s">
        <v>0</v>
      </c>
    </row>
    <row r="5" customFormat="false" ht="12.75" hidden="false" customHeight="false" outlineLevel="0" collapsed="false">
      <c r="B5" s="1"/>
      <c r="C5" s="1"/>
      <c r="D5" s="1"/>
    </row>
    <row r="6" customFormat="false" ht="12.75" hidden="false" customHeight="false" outlineLevel="0" collapsed="false">
      <c r="A6" s="0" t="s">
        <v>67</v>
      </c>
      <c r="B6" s="1" t="n">
        <f aca="false">Combined!D44</f>
        <v>39455109.35</v>
      </c>
      <c r="C6" s="1"/>
      <c r="D6" s="1"/>
    </row>
    <row r="7" customFormat="false" ht="12.75" hidden="false" customHeight="false" outlineLevel="0" collapsed="false">
      <c r="B7" s="1"/>
      <c r="C7" s="1"/>
      <c r="D7" s="1"/>
    </row>
    <row r="8" customFormat="false" ht="12.75" hidden="false" customHeight="false" outlineLevel="0" collapsed="false">
      <c r="A8" s="0" t="s">
        <v>44</v>
      </c>
      <c r="B8" s="1"/>
      <c r="C8" s="1"/>
      <c r="D8" s="1" t="n">
        <f aca="false">Combined!D45</f>
        <v>-62.9489849999998</v>
      </c>
    </row>
    <row r="9" customFormat="false" ht="12.75" hidden="false" customHeight="false" outlineLevel="0" collapsed="false">
      <c r="A9" s="0" t="s">
        <v>45</v>
      </c>
      <c r="B9" s="1"/>
      <c r="C9" s="1"/>
      <c r="D9" s="7" t="n">
        <f aca="false">Combined!D46</f>
        <v>-629424.861014999</v>
      </c>
    </row>
    <row r="10" customFormat="false" ht="12.75" hidden="false" customHeight="false" outlineLevel="0" collapsed="false">
      <c r="B10" s="1"/>
      <c r="C10" s="1"/>
      <c r="D10" s="1"/>
    </row>
    <row r="11" customFormat="false" ht="12.75" hidden="false" customHeight="false" outlineLevel="0" collapsed="false">
      <c r="A11" s="0" t="s">
        <v>51</v>
      </c>
      <c r="B11" s="1"/>
      <c r="C11" s="1" t="n">
        <f aca="false">Combined!D47</f>
        <v>212.433389</v>
      </c>
      <c r="D11" s="1"/>
    </row>
    <row r="12" customFormat="false" ht="12.75" hidden="false" customHeight="false" outlineLevel="0" collapsed="false">
      <c r="A12" s="0" t="s">
        <v>52</v>
      </c>
      <c r="B12" s="1"/>
      <c r="C12" s="7" t="n">
        <f aca="false">Combined!D48</f>
        <v>2124117.406611</v>
      </c>
      <c r="D12" s="1"/>
    </row>
    <row r="14" customFormat="false" ht="13.5" hidden="false" customHeight="false" outlineLevel="0" collapsed="false">
      <c r="A14" s="11" t="s">
        <v>77</v>
      </c>
      <c r="B14" s="19" t="n">
        <f aca="false">SUM(B6:B13)</f>
        <v>39455109.35</v>
      </c>
      <c r="C14" s="19" t="n">
        <f aca="false">SUM(C6:C13)</f>
        <v>2124329.84</v>
      </c>
      <c r="D14" s="19" t="n">
        <f aca="false">SUM(D6:D13)</f>
        <v>-629487.81</v>
      </c>
    </row>
    <row r="15" customFormat="false" ht="13.5" hidden="false" customHeight="false" outlineLevel="0" collapsed="false"/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2000-08-24T14:04:12Z</dcterms:created>
  <dc:creator>KARRY KENDALL</dc:creator>
  <dc:description/>
  <dc:language>en-US</dc:language>
  <cp:lastModifiedBy>KARRY KENDALL</cp:lastModifiedBy>
  <cp:lastPrinted>2000-09-12T12:27:18Z</cp:lastPrinted>
  <cp:revision>0</cp:revision>
  <dc:subject/>
  <dc:title/>
</cp:coreProperties>
</file>