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s " sheetId="1" state="visible" r:id="rId3"/>
    <sheet name="Do Not Use" sheetId="2" state="visible" r:id="rId4"/>
    <sheet name="63K" sheetId="3" state="visible" r:id="rId5"/>
    <sheet name="247" sheetId="4" state="visible" r:id="rId6"/>
    <sheet name="259" sheetId="5" state="visible" r:id="rId7"/>
    <sheet name="P&amp;S63K" sheetId="6" state="visible" r:id="rId8"/>
    <sheet name="P&amp;S247" sheetId="7" state="visible" r:id="rId9"/>
    <sheet name="P&amp;S259" sheetId="8" state="visible" r:id="rId10"/>
    <sheet name="P&amp;SCombined" sheetId="9" state="visible" r:id="rId11"/>
    <sheet name="Notes" sheetId="10" state="visible" r:id="rId12"/>
  </sheets>
  <definedNames>
    <definedName function="false" hidden="false" localSheetId="3" name="_xlnm.Print_Area" vbProcedure="false">'247'!$A$1:$D$62</definedName>
    <definedName function="false" hidden="false" localSheetId="4" name="_xlnm.Print_Area" vbProcedure="false">'259'!$A$1:$D$70</definedName>
    <definedName function="false" hidden="false" localSheetId="2" name="_xlnm.Print_Area" vbProcedure="false">63K!$A$2:$D$99</definedName>
    <definedName function="false" hidden="false" localSheetId="0" name="_xlnm.Print_Area" vbProcedure="false">'Assets '!$A$1:$D$20</definedName>
    <definedName function="false" hidden="false" localSheetId="1" name="_xlnm.Print_Area" vbProcedure="false">'Do Not Use'!$A$1:$I$60</definedName>
    <definedName function="false" hidden="false" name="BalSht" vbProcedure="false">#REF!</definedName>
    <definedName function="false" hidden="false" name="IncStm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<sst xmlns="http://schemas.openxmlformats.org/spreadsheetml/2006/main" count="709" uniqueCount="346">
  <si>
    <t xml:space="preserve">Rocky Mountain Upstream</t>
  </si>
  <si>
    <t xml:space="preserve">Balance Sheets</t>
  </si>
  <si>
    <t xml:space="preserve">At July 31, 2000</t>
  </si>
  <si>
    <t xml:space="preserve">Enron</t>
  </si>
  <si>
    <t xml:space="preserve">Powder River</t>
  </si>
  <si>
    <t xml:space="preserve">Wind River</t>
  </si>
  <si>
    <t xml:space="preserve">Midstream</t>
  </si>
  <si>
    <t xml:space="preserve">ECT Powder</t>
  </si>
  <si>
    <t xml:space="preserve">ECT Wind</t>
  </si>
  <si>
    <t xml:space="preserve">Reclasses and </t>
  </si>
  <si>
    <t xml:space="preserve">Owner-</t>
  </si>
  <si>
    <t xml:space="preserve">InterCo.</t>
  </si>
  <si>
    <t xml:space="preserve">Services, LLC</t>
  </si>
  <si>
    <t xml:space="preserve">River, LLC</t>
  </si>
  <si>
    <t xml:space="preserve">Intercompany</t>
  </si>
  <si>
    <t xml:space="preserve">Consolidated </t>
  </si>
  <si>
    <t xml:space="preserve">Ship %</t>
  </si>
  <si>
    <t xml:space="preserve">#</t>
  </si>
  <si>
    <t xml:space="preserve">Co. 63K</t>
  </si>
  <si>
    <t xml:space="preserve">Co. 247</t>
  </si>
  <si>
    <t xml:space="preserve">Co. 259</t>
  </si>
  <si>
    <t xml:space="preserve">Total</t>
  </si>
  <si>
    <t xml:space="preserve">Eliminations</t>
  </si>
  <si>
    <t xml:space="preserve">Balance Sheet</t>
  </si>
  <si>
    <t xml:space="preserve">ASSETS:</t>
  </si>
  <si>
    <t xml:space="preserve">Accounts Receivable - Trade</t>
  </si>
  <si>
    <t xml:space="preserve">Accounts Receivable - Customer</t>
  </si>
  <si>
    <t xml:space="preserve"> Accounts Receivable - Trade - Intercompany</t>
  </si>
  <si>
    <t xml:space="preserve">Intercompany A/R - ENA </t>
  </si>
  <si>
    <t xml:space="preserve">Intercompany A/R - Enron Corp</t>
  </si>
  <si>
    <t xml:space="preserve">011</t>
  </si>
  <si>
    <t xml:space="preserve">Intercompany A/R - Enron Gas Mktg</t>
  </si>
  <si>
    <t xml:space="preserve">016</t>
  </si>
  <si>
    <t xml:space="preserve">Intercompany A/R - EMS</t>
  </si>
  <si>
    <t xml:space="preserve">63K</t>
  </si>
  <si>
    <t xml:space="preserve">Inventory - Gas Stored Underground</t>
  </si>
  <si>
    <t xml:space="preserve">Other Current</t>
  </si>
  <si>
    <t xml:space="preserve">Investment in Fort Union Gas Gathering, LLC</t>
  </si>
  <si>
    <t xml:space="preserve">Investment in Lost Creek Gas Gathering, LLC</t>
  </si>
  <si>
    <t xml:space="preserve">Investment in Bighorn Gas Gathering, LLC</t>
  </si>
  <si>
    <t xml:space="preserve">Contruction Work-in-Progress</t>
  </si>
  <si>
    <t xml:space="preserve">Deferred FIT Benefit</t>
  </si>
  <si>
    <t xml:space="preserve">Long-Term Receivable - Third Party</t>
  </si>
  <si>
    <t xml:space="preserve">TOTAL ASSETS</t>
  </si>
  <si>
    <t xml:space="preserve">LIABILITIES:</t>
  </si>
  <si>
    <t xml:space="preserve">Intercompany A/P - Corp</t>
  </si>
  <si>
    <t xml:space="preserve">Intercompany A/P - HPL</t>
  </si>
  <si>
    <t xml:space="preserve">012</t>
  </si>
  <si>
    <t xml:space="preserve">Intercompany A/P - EE&amp;CC</t>
  </si>
  <si>
    <t xml:space="preserve">082</t>
  </si>
  <si>
    <t xml:space="preserve">Intercompany A/P - ECT Powder River</t>
  </si>
  <si>
    <t xml:space="preserve">247</t>
  </si>
  <si>
    <t xml:space="preserve">Intercompany A/P - Enron Int'l</t>
  </si>
  <si>
    <t xml:space="preserve">359</t>
  </si>
  <si>
    <t xml:space="preserve">Intercompany A/P - WR-B</t>
  </si>
  <si>
    <t xml:space="preserve">259</t>
  </si>
  <si>
    <t xml:space="preserve">Intercompany A/P - PR-B</t>
  </si>
  <si>
    <t xml:space="preserve">256</t>
  </si>
  <si>
    <t xml:space="preserve">Intercompany A/P - ENA</t>
  </si>
  <si>
    <t xml:space="preserve">Intercompany A/P - Enron Services Corp</t>
  </si>
  <si>
    <t xml:space="preserve">901</t>
  </si>
  <si>
    <t xml:space="preserve">Intercompany A/P - Co #530</t>
  </si>
  <si>
    <t xml:space="preserve">Accounts Payable - Trade - Intercompany</t>
  </si>
  <si>
    <t xml:space="preserve">Accounts Payable</t>
  </si>
  <si>
    <t xml:space="preserve">Accrued Liabilities</t>
  </si>
  <si>
    <t xml:space="preserve">Use Tax Payable</t>
  </si>
  <si>
    <t xml:space="preserve">Deferred FIT - Current</t>
  </si>
  <si>
    <t xml:space="preserve">Deferred Credits - Reserve</t>
  </si>
  <si>
    <t xml:space="preserve">TOTAL LIABILITIES</t>
  </si>
  <si>
    <t xml:space="preserve">MEMBERS' CAPITAL:</t>
  </si>
  <si>
    <t xml:space="preserve">Retained Earnings - ENA</t>
  </si>
  <si>
    <t xml:space="preserve">Retained Earnings - PR-B</t>
  </si>
  <si>
    <t xml:space="preserve">Retained Earnings - PR-Z</t>
  </si>
  <si>
    <t xml:space="preserve">258</t>
  </si>
  <si>
    <t xml:space="preserve">Retained Earnings - WR-B</t>
  </si>
  <si>
    <t xml:space="preserve">260</t>
  </si>
  <si>
    <t xml:space="preserve">Retained Earnings - WR-Z</t>
  </si>
  <si>
    <t xml:space="preserve">268</t>
  </si>
  <si>
    <t xml:space="preserve">TOTAL MEMBERS' CAPITAL  </t>
  </si>
  <si>
    <t xml:space="preserve">(A)</t>
  </si>
  <si>
    <t xml:space="preserve">TOTAL LIABILITIES &amp; MEMBERS' CAPITAL</t>
  </si>
  <si>
    <t xml:space="preserve">Add: Condor </t>
  </si>
  <si>
    <t xml:space="preserve">(B)</t>
  </si>
  <si>
    <t xml:space="preserve">TOTAL (A) + (B) =</t>
  </si>
  <si>
    <t xml:space="preserve">Difference</t>
  </si>
  <si>
    <t xml:space="preserve">Income Statements</t>
  </si>
  <si>
    <t xml:space="preserve">For the Six Months Ended June 30, 2000</t>
  </si>
  <si>
    <t xml:space="preserve">Co.</t>
  </si>
  <si>
    <t xml:space="preserve">OPERATING REVENUE:</t>
  </si>
  <si>
    <t xml:space="preserve">MTM Income / Originations</t>
  </si>
  <si>
    <t xml:space="preserve">Equity Earnings / (Loss)</t>
  </si>
  <si>
    <t xml:space="preserve">Gas Sales - Intercompany</t>
  </si>
  <si>
    <t xml:space="preserve">Transportation Revenue - Intercompany</t>
  </si>
  <si>
    <t xml:space="preserve">Transportation Revenue - Other</t>
  </si>
  <si>
    <t xml:space="preserve">Other Gas Gaterhing Revenue</t>
  </si>
  <si>
    <t xml:space="preserve">Other Revenue</t>
  </si>
  <si>
    <t xml:space="preserve">Other Deductions</t>
  </si>
  <si>
    <t xml:space="preserve">Total Operating Revenue</t>
  </si>
  <si>
    <t xml:space="preserve">COST OF SALES:</t>
  </si>
  <si>
    <t xml:space="preserve">Gas - Trade</t>
  </si>
  <si>
    <t xml:space="preserve">Gas - Imbalance</t>
  </si>
  <si>
    <t xml:space="preserve">Gas - Intercompany</t>
  </si>
  <si>
    <t xml:space="preserve">Total Cost of Sales</t>
  </si>
  <si>
    <t xml:space="preserve">GROSS MARGIN</t>
  </si>
  <si>
    <t xml:space="preserve">OPERATING EXPENSE:</t>
  </si>
  <si>
    <t xml:space="preserve">O &amp; M Expense</t>
  </si>
  <si>
    <t xml:space="preserve">G &amp; A Expense</t>
  </si>
  <si>
    <t xml:space="preserve">Total Operating Expense</t>
  </si>
  <si>
    <t xml:space="preserve">OPERATING INCOME / (LOSS)</t>
  </si>
  <si>
    <t xml:space="preserve">OTHER EXPENSE / (INCOME):</t>
  </si>
  <si>
    <t xml:space="preserve">Interest Income</t>
  </si>
  <si>
    <t xml:space="preserve">Interest Expense - Intercompany</t>
  </si>
  <si>
    <t xml:space="preserve">Other Interest Expense - Third party</t>
  </si>
  <si>
    <t xml:space="preserve">Total Other (Expense) / Income</t>
  </si>
  <si>
    <t xml:space="preserve">EBT</t>
  </si>
  <si>
    <t xml:space="preserve">Deferred FIT Expense</t>
  </si>
  <si>
    <t xml:space="preserve">FIT Expense (Benefit)</t>
  </si>
  <si>
    <t xml:space="preserve">NET INCOME / (LOSS)</t>
  </si>
  <si>
    <t xml:space="preserve">Rocky Mountain Asset Originations</t>
  </si>
  <si>
    <t xml:space="preserve">Enron Midstream Services - Co. 63K</t>
  </si>
  <si>
    <t xml:space="preserve">Current</t>
  </si>
  <si>
    <t xml:space="preserve">Acct</t>
  </si>
  <si>
    <t xml:space="preserve">July, 2000</t>
  </si>
  <si>
    <t xml:space="preserve">Month</t>
  </si>
  <si>
    <t xml:space="preserve">Accounts Receivable - Third Party</t>
  </si>
  <si>
    <t xml:space="preserve">1430-200</t>
  </si>
  <si>
    <t xml:space="preserve">1420-100</t>
  </si>
  <si>
    <t xml:space="preserve">1170-999</t>
  </si>
  <si>
    <t xml:space="preserve">Line Pack</t>
  </si>
  <si>
    <t xml:space="preserve">1740-200</t>
  </si>
  <si>
    <t xml:space="preserve">Gas Imbalance</t>
  </si>
  <si>
    <t xml:space="preserve"> Accounts Receivable Trade - Intercompany</t>
  </si>
  <si>
    <t xml:space="preserve">Intercompany A/R - ENA</t>
  </si>
  <si>
    <t xml:space="preserve">1460-413</t>
  </si>
  <si>
    <t xml:space="preserve">Intercompany A/R - Corp</t>
  </si>
  <si>
    <t xml:space="preserve">1460-011</t>
  </si>
  <si>
    <t xml:space="preserve">1460-016</t>
  </si>
  <si>
    <t xml:space="preserve">1460-63K</t>
  </si>
  <si>
    <t xml:space="preserve">Investment in Bighorn, LLC</t>
  </si>
  <si>
    <t xml:space="preserve">1240-450</t>
  </si>
  <si>
    <t xml:space="preserve">Construction Work-in-Progress</t>
  </si>
  <si>
    <t xml:space="preserve">1070-100</t>
  </si>
  <si>
    <t xml:space="preserve">2830-700</t>
  </si>
  <si>
    <t xml:space="preserve">Deferred Charges</t>
  </si>
  <si>
    <t xml:space="preserve">1860-100</t>
  </si>
  <si>
    <t xml:space="preserve">LIABILITIES &amp; MEMBERS' CAPITAL:</t>
  </si>
  <si>
    <t xml:space="preserve">1460-012</t>
  </si>
  <si>
    <t xml:space="preserve">1460-082</t>
  </si>
  <si>
    <t xml:space="preserve">1460-247</t>
  </si>
  <si>
    <t xml:space="preserve">1460-359</t>
  </si>
  <si>
    <t xml:space="preserve">1460-260</t>
  </si>
  <si>
    <t xml:space="preserve">Intercompany A/P - Company #530</t>
  </si>
  <si>
    <t xml:space="preserve">1460-901</t>
  </si>
  <si>
    <t xml:space="preserve">Accounts Payable - Non Trade - Third Party</t>
  </si>
  <si>
    <t xml:space="preserve">2420-999</t>
  </si>
  <si>
    <t xml:space="preserve">2530-100</t>
  </si>
  <si>
    <t xml:space="preserve">Retained Earnings</t>
  </si>
  <si>
    <t xml:space="preserve">2160-413</t>
  </si>
  <si>
    <t xml:space="preserve">TOTAL MEMBERS' CAPITAL</t>
  </si>
  <si>
    <t xml:space="preserve">YTD Income Statements:</t>
  </si>
  <si>
    <t xml:space="preserve">OPERATING REVENUES:</t>
  </si>
  <si>
    <t xml:space="preserve">4830-016</t>
  </si>
  <si>
    <t xml:space="preserve">4890-016</t>
  </si>
  <si>
    <t xml:space="preserve">4890-999</t>
  </si>
  <si>
    <t xml:space="preserve">4265-200</t>
  </si>
  <si>
    <t xml:space="preserve">Other Gas Gathering Revenue</t>
  </si>
  <si>
    <t xml:space="preserve">4950-999</t>
  </si>
  <si>
    <t xml:space="preserve">4560-300</t>
  </si>
  <si>
    <t xml:space="preserve">Total Operating Revenues</t>
  </si>
  <si>
    <t xml:space="preserve">8540-999</t>
  </si>
  <si>
    <t xml:space="preserve">8060-999</t>
  </si>
  <si>
    <t xml:space="preserve">8000-016</t>
  </si>
  <si>
    <t xml:space="preserve">7600-XXX</t>
  </si>
  <si>
    <t xml:space="preserve">NA</t>
  </si>
  <si>
    <t xml:space="preserve">G&amp;A Expense</t>
  </si>
  <si>
    <t xml:space="preserve">(1)</t>
  </si>
  <si>
    <t xml:space="preserve">Interest &amp; Miscellaneous Income</t>
  </si>
  <si>
    <t xml:space="preserve">4190-200</t>
  </si>
  <si>
    <t xml:space="preserve">Intercompany Interest Income</t>
  </si>
  <si>
    <t xml:space="preserve">EBIT</t>
  </si>
  <si>
    <t xml:space="preserve">4102-200</t>
  </si>
  <si>
    <t xml:space="preserve">FIT Expense </t>
  </si>
  <si>
    <t xml:space="preserve">4092-200</t>
  </si>
  <si>
    <t xml:space="preserve">(1)  Includes accts # 4081, 9200, 9210, 9230, 9260, 9310, 4261</t>
  </si>
  <si>
    <t xml:space="preserve">ECT Powder River LLC - Co. 247</t>
  </si>
  <si>
    <t xml:space="preserve">Investment in Fort Union Gas Gathering</t>
  </si>
  <si>
    <t xml:space="preserve">1240-888,889</t>
  </si>
  <si>
    <t xml:space="preserve">1460-256</t>
  </si>
  <si>
    <t xml:space="preserve">2320-300</t>
  </si>
  <si>
    <t xml:space="preserve">2160-256</t>
  </si>
  <si>
    <t xml:space="preserve">2160-258</t>
  </si>
  <si>
    <t xml:space="preserve">YTD Income Statements</t>
  </si>
  <si>
    <t xml:space="preserve">MARGIN:</t>
  </si>
  <si>
    <t xml:space="preserve">Equity Earnings</t>
  </si>
  <si>
    <t xml:space="preserve">4181-889</t>
  </si>
  <si>
    <t xml:space="preserve">Cost of Sales</t>
  </si>
  <si>
    <t xml:space="preserve">GROSS MARGIN, NET</t>
  </si>
  <si>
    <t xml:space="preserve">TOTAL EXPENSE</t>
  </si>
  <si>
    <t xml:space="preserve">Intercompany Interest Expense</t>
  </si>
  <si>
    <t xml:space="preserve">4198-011</t>
  </si>
  <si>
    <t xml:space="preserve">4112-200</t>
  </si>
  <si>
    <t xml:space="preserve">ECT Wind River LLC - Co. 259</t>
  </si>
  <si>
    <t xml:space="preserve">July</t>
  </si>
  <si>
    <t xml:space="preserve">Investment in Lost Creek Gas Gathering</t>
  </si>
  <si>
    <t xml:space="preserve">1240-777,778</t>
  </si>
  <si>
    <t xml:space="preserve">Intercompany A/P - Co #366</t>
  </si>
  <si>
    <t xml:space="preserve">2530-999</t>
  </si>
  <si>
    <t xml:space="preserve">2160-260</t>
  </si>
  <si>
    <t xml:space="preserve">2160-268</t>
  </si>
  <si>
    <t xml:space="preserve">4181-778</t>
  </si>
  <si>
    <t xml:space="preserve">Other Interest Expense - 3rd Party</t>
  </si>
  <si>
    <t xml:space="preserve">Enron Midstream Services, L.L.C.</t>
  </si>
  <si>
    <t xml:space="preserve">Income Statement</t>
  </si>
  <si>
    <t xml:space="preserve">Year-to-Date August 31, 2000</t>
  </si>
  <si>
    <t xml:space="preserve">Adjustments</t>
  </si>
  <si>
    <t xml:space="preserve">Original Balances</t>
  </si>
  <si>
    <t xml:space="preserve">Clear Intercompany Balances</t>
  </si>
  <si>
    <t xml:space="preserve">Other</t>
  </si>
  <si>
    <t xml:space="preserve">Assets</t>
  </si>
  <si>
    <t xml:space="preserve">Current Assets</t>
  </si>
  <si>
    <t xml:space="preserve">Revenues</t>
  </si>
  <si>
    <t xml:space="preserve">Natural Gas Revenues</t>
  </si>
  <si>
    <t xml:space="preserve">Accounts Receivable - Enron Corp.</t>
  </si>
  <si>
    <t xml:space="preserve">See Note 1</t>
  </si>
  <si>
    <t xml:space="preserve">Transportation Revenues</t>
  </si>
  <si>
    <t xml:space="preserve">Accounts Receivable - Intercompany - Trade</t>
  </si>
  <si>
    <t xml:space="preserve">Other Gas Revenues</t>
  </si>
  <si>
    <t xml:space="preserve">Gas Inventory</t>
  </si>
  <si>
    <t xml:space="preserve">Total Revenues</t>
  </si>
  <si>
    <t xml:space="preserve">Other Current Assets</t>
  </si>
  <si>
    <t xml:space="preserve">Total Current Assets</t>
  </si>
  <si>
    <t xml:space="preserve">Investment in Big Horn Gas Gathering Company, L.L.C.</t>
  </si>
  <si>
    <t xml:space="preserve">Operating Expenses</t>
  </si>
  <si>
    <t xml:space="preserve">Construction Work in Progress</t>
  </si>
  <si>
    <t xml:space="preserve">Net Operating Income (Loss)</t>
  </si>
  <si>
    <t xml:space="preserve">Equity Earnings (Loss)</t>
  </si>
  <si>
    <t xml:space="preserve">Total Assets</t>
  </si>
  <si>
    <t xml:space="preserve">Other Income (Loss)</t>
  </si>
  <si>
    <t xml:space="preserve">Interest and Related Charges</t>
  </si>
  <si>
    <t xml:space="preserve">Liabilities and Shareholders' Equity</t>
  </si>
  <si>
    <t xml:space="preserve">Interest Expense - Affiliates</t>
  </si>
  <si>
    <t xml:space="preserve">Note 3</t>
  </si>
  <si>
    <t xml:space="preserve">Current Liabilities</t>
  </si>
  <si>
    <t xml:space="preserve">Other Interest Expense</t>
  </si>
  <si>
    <t xml:space="preserve">Accounts Payable - Affiliates</t>
  </si>
  <si>
    <t xml:space="preserve">Total Interest and Related Charges</t>
  </si>
  <si>
    <t xml:space="preserve">Acounts Payable - Trade - Intercompany</t>
  </si>
  <si>
    <t xml:space="preserve">Acounts Payable - Trade - Third Party</t>
  </si>
  <si>
    <t xml:space="preserve">Income Before Income Tax Expense</t>
  </si>
  <si>
    <t xml:space="preserve">Income Tax Expense</t>
  </si>
  <si>
    <t xml:space="preserve">Deferred Federal Income Tax</t>
  </si>
  <si>
    <t xml:space="preserve">Current Federal Income Tax Expense</t>
  </si>
  <si>
    <t xml:space="preserve">Total Current Liabilities</t>
  </si>
  <si>
    <t xml:space="preserve">Current Deferred Federal Income Tax Expense</t>
  </si>
  <si>
    <t xml:space="preserve">Non-Current Deferred Federal Income Tax Expense</t>
  </si>
  <si>
    <t xml:space="preserve">Deferred Credits</t>
  </si>
  <si>
    <t xml:space="preserve">Total Income Tax Expense</t>
  </si>
  <si>
    <t xml:space="preserve">Shareholders' Equity</t>
  </si>
  <si>
    <t xml:space="preserve">Net Income (Loss)</t>
  </si>
  <si>
    <t xml:space="preserve">Total Liabilities and Shareholders' Equity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</si>
  <si>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 The affiliate interest income incurred after June 30, 2000 of $40,148.00</t>
    </r>
  </si>
  <si>
    <t xml:space="preserve">              and associated affiliate receivable will be reversed if sale is completed.</t>
  </si>
  <si>
    <t xml:space="preserve">Detail of Shareholders' Equity</t>
  </si>
  <si>
    <t xml:space="preserve">Enron North America</t>
  </si>
  <si>
    <t xml:space="preserve">Total Shareholders' Equity</t>
  </si>
  <si>
    <r>
      <rPr>
        <b val="true"/>
        <sz val="10"/>
        <rFont val="Arial"/>
        <family val="2"/>
      </rPr>
      <t xml:space="preserve">Note 1</t>
    </r>
    <r>
      <rPr>
        <sz val="10"/>
        <rFont val="Arial"/>
        <family val="0"/>
      </rPr>
      <t xml:space="preserve"> -   The affiliate receivables and payables that existed at June 30, 2000 are presented </t>
    </r>
  </si>
  <si>
    <t xml:space="preserve">   as having been eliminated by offsetting directly against Shareholder's Equity at June 30, 2000.</t>
  </si>
  <si>
    <t xml:space="preserve">ECT Powder River, L.L.C.</t>
  </si>
  <si>
    <t xml:space="preserve">Accounts Receivable - Affiliates</t>
  </si>
  <si>
    <t xml:space="preserve">Investment in Fort Union Gathering, L.L.C.</t>
  </si>
  <si>
    <t xml:space="preserve">Accounts Payable - Enron Corp.</t>
  </si>
  <si>
    <t xml:space="preserve"> See Note 3</t>
  </si>
  <si>
    <t xml:space="preserve">Other Acccounts Payable</t>
  </si>
  <si>
    <t xml:space="preserve">See Note 2</t>
  </si>
  <si>
    <t xml:space="preserve">Deferred Federal Income Tax Expense</t>
  </si>
  <si>
    <t xml:space="preserve"> See Note 2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</si>
  <si>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reflects a net  tax liability of $655,392.   </t>
    </r>
  </si>
  <si>
    <t xml:space="preserve">Powder River B, L.L.C.</t>
  </si>
  <si>
    <t xml:space="preserve">        This entity is treated as an accounting division of Enron North America; the entity</t>
  </si>
  <si>
    <t xml:space="preserve">Powder River Z, L.L.C.</t>
  </si>
  <si>
    <t xml:space="preserve">         is treated as a disregarded entity for federal and state tax purposes.  Upon admission</t>
  </si>
  <si>
    <t xml:space="preserve">         of a third-party partner or complete sale of the entity the realized tax benefit or liability, </t>
  </si>
  <si>
    <t xml:space="preserve">        as it existed at the effective date, will be recognized, and reported, by Enron North America.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</si>
  <si>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$39,921.00</t>
    </r>
  </si>
  <si>
    <t xml:space="preserve">         and associated affiliate payable will be reversed if sale is completed.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</si>
  <si>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Powder River L.L.C. financial sheets reflect a net  tax liability of $655,392.   </t>
    </r>
  </si>
  <si>
    <t xml:space="preserve"> This entity is treated as an accounting division of Enron North America; the entity</t>
  </si>
  <si>
    <t xml:space="preserve">  is treated as a disregarded entity for federal and state tax purposes.  Upon admission</t>
  </si>
  <si>
    <t xml:space="preserve">  of a third-party partner or complete sale of the entity the realized tax benefit or liability, </t>
  </si>
  <si>
    <t xml:space="preserve"> as it existed at the effective date, will be recognized, and reported, by Enron North America.</t>
  </si>
  <si>
    <t xml:space="preserve">ECT Wind River, L.L.C.</t>
  </si>
  <si>
    <t xml:space="preserve">Clear Intercompany Balances @ 6/30/00</t>
  </si>
  <si>
    <t xml:space="preserve">Investment in Lost Creek Gas Gathering Company, L.L.C.</t>
  </si>
  <si>
    <r>
      <rPr>
        <b val="true"/>
        <sz val="10"/>
        <rFont val="Arial"/>
        <family val="2"/>
      </rPr>
      <t xml:space="preserve">Note 2</t>
    </r>
    <r>
      <rPr>
        <sz val="10"/>
        <rFont val="Arial"/>
        <family val="0"/>
      </rPr>
      <t xml:space="preserve"> - The Wind River L.L.C. financial sheets reflects a net  tax benefit of $73,367.   </t>
    </r>
  </si>
  <si>
    <t xml:space="preserve">Wind River B, L.L.C.</t>
  </si>
  <si>
    <t xml:space="preserve">Wind River Z, L.L.C.</t>
  </si>
  <si>
    <t xml:space="preserve">        of a third-party partner or complete sale of the entity the realized tax benefit or liability, 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</si>
  <si>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$48,729.00</t>
    </r>
  </si>
  <si>
    <t xml:space="preserve">Combined Companies</t>
  </si>
  <si>
    <t xml:space="preserve">Analysis of Changes and Purchase Price Change Estimate</t>
  </si>
  <si>
    <t xml:space="preserve">Through August, 2000</t>
  </si>
  <si>
    <t xml:space="preserve">Additional Due Enron</t>
  </si>
  <si>
    <t xml:space="preserve">June Adjusted Balances</t>
  </si>
  <si>
    <t xml:space="preserve">Differences</t>
  </si>
  <si>
    <t xml:space="preserve">Changes</t>
  </si>
  <si>
    <t xml:space="preserve">Estimated Purchase Price Adjustments Through August, 2000</t>
  </si>
  <si>
    <t xml:space="preserve">Revenues Increased</t>
  </si>
  <si>
    <t xml:space="preserve">Accounts Receivable - Trade - Intercompany</t>
  </si>
  <si>
    <t xml:space="preserve">Operating and O&amp;M Costs Increased</t>
  </si>
  <si>
    <t xml:space="preserve">Equity Earnings Increased</t>
  </si>
  <si>
    <t xml:space="preserve">Net Federal Tax Expense Increased</t>
  </si>
  <si>
    <t xml:space="preserve">Investments</t>
  </si>
  <si>
    <t xml:space="preserve">Big Horn Gas Gathering Company, L.L.C.</t>
  </si>
  <si>
    <t xml:space="preserve">Affiliate Interest Expense Increased</t>
  </si>
  <si>
    <t xml:space="preserve">Lost Creek Gas Gathering Company, L.L.C.</t>
  </si>
  <si>
    <t xml:space="preserve">Fort Union Gathering, L.L.C.</t>
  </si>
  <si>
    <t xml:space="preserve">Third Party Interest &amp; Other Income</t>
  </si>
  <si>
    <t xml:space="preserve">Total Investments</t>
  </si>
  <si>
    <t xml:space="preserve">Net Income Change</t>
  </si>
  <si>
    <t xml:space="preserve">Cash of Advanced to Bighorn</t>
  </si>
  <si>
    <t xml:space="preserve">Investment in Fort Union Decreased</t>
  </si>
  <si>
    <t xml:space="preserve">  Equity Earnings</t>
  </si>
  <si>
    <t xml:space="preserve">  Received Cash from Fort Union</t>
  </si>
  <si>
    <t xml:space="preserve">Lost Creek Gathering Funding</t>
  </si>
  <si>
    <t xml:space="preserve">Capital Expenditures</t>
  </si>
  <si>
    <t xml:space="preserve">Net Third Party &amp; Affiliate Trade Payable Increased</t>
  </si>
  <si>
    <t xml:space="preserve">Accrued Liabilities Increased</t>
  </si>
  <si>
    <t xml:space="preserve">Net Affiliate Payable Increased</t>
  </si>
  <si>
    <t xml:space="preserve">  Federal Tax Accrual</t>
  </si>
  <si>
    <t xml:space="preserve">  Other</t>
  </si>
  <si>
    <t xml:space="preserve">             This entity is treated as an accounting division of Enron North America; the entity</t>
  </si>
  <si>
    <t xml:space="preserve">Deferred Tax Liability Increased</t>
  </si>
  <si>
    <t xml:space="preserve">              is treated as a disregarded entity for federal and state tax purposes.  Upon admission</t>
  </si>
  <si>
    <t xml:space="preserve">             of a third-party partner or complete sale of the entity the realized tax benefit or liability, </t>
  </si>
  <si>
    <t xml:space="preserve">Other Changes (Primarily Quantam and Shapphire)</t>
  </si>
  <si>
    <t xml:space="preserve">            as it existed at the effective date, will be recognized, and reported, by Enron North America.</t>
  </si>
  <si>
    <t xml:space="preserve">                     The Wind River L.L.C. financial sheets reflects a net  tax benefit of $73,367.   </t>
  </si>
  <si>
    <t xml:space="preserve">            This entity is treated as an accounting division of Enron North America; the entity</t>
  </si>
  <si>
    <t xml:space="preserve">Gathering Fee due Enron</t>
  </si>
  <si>
    <t xml:space="preserve">             is treated as a disregarded entity for federal and state tax purposes.  Upon admission</t>
  </si>
  <si>
    <t xml:space="preserve">            of a third-party partner or complete sale of the entity the realized tax benefit or liability, </t>
  </si>
  <si>
    <t xml:space="preserve">Denver office costs due Enron</t>
  </si>
  <si>
    <t xml:space="preserve">?????????</t>
  </si>
  <si>
    <r>
      <rPr>
        <b val="true"/>
        <sz val="10"/>
        <rFont val="Arial"/>
        <family val="2"/>
      </rPr>
      <t xml:space="preserve">Note 3</t>
    </r>
    <r>
      <rPr>
        <sz val="10"/>
        <rFont val="Arial"/>
        <family val="0"/>
      </rPr>
      <t xml:space="preserve"> -  The affiliate interest expense incurred after June 30, 2000 of $48,502.00</t>
    </r>
  </si>
  <si>
    <t xml:space="preserve">             and associated affiliate payable will be reversed if sale is completed.</t>
  </si>
  <si>
    <t xml:space="preserve">Reclass Federal Taxes Payable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</si>
</sst>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0%"/>
    <numFmt numFmtId="170" formatCode="0.00%"/>
    <numFmt numFmtId="171" formatCode="_(* #,##0_);_(* \(#,##0\);_(* \-_);_(@_)"/>
    <numFmt numFmtId="172" formatCode="mmmm\-yy"/>
    <numFmt numFmtId="173" formatCode="mmmm\ d&quot;, &quot;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993366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4" min="4" style="0" width="15.85"/>
  </cols>
  <sheetData>
    <row r="16" customFormat="false" ht="9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1" width="39.13"/>
    <col collapsed="false" customWidth="true" hidden="false" outlineLevel="0" max="2" min="2" style="1" width="7.99"/>
    <col collapsed="false" customWidth="true" hidden="false" outlineLevel="0" max="3" min="3" style="1" width="7.85"/>
    <col collapsed="false" customWidth="true" hidden="false" outlineLevel="0" max="4" min="4" style="2" width="1.7"/>
    <col collapsed="false" customWidth="true" hidden="false" outlineLevel="0" max="5" min="5" style="1" width="13.99"/>
    <col collapsed="false" customWidth="true" hidden="false" outlineLevel="0" max="6" min="6" style="1" width="1.56"/>
    <col collapsed="false" customWidth="true" hidden="false" outlineLevel="0" max="7" min="7" style="1" width="13.28"/>
    <col collapsed="false" customWidth="true" hidden="false" outlineLevel="0" max="8" min="8" style="1" width="1.41"/>
    <col collapsed="false" customWidth="false" hidden="false" outlineLevel="0" max="9" min="9" style="1" width="12.7"/>
    <col collapsed="false" customWidth="true" hidden="false" outlineLevel="0" max="10" min="10" style="1" width="1.99"/>
    <col collapsed="false" customWidth="true" hidden="false" outlineLevel="0" max="13" min="11" style="2" width="14.41"/>
    <col collapsed="false" customWidth="true" hidden="false" outlineLevel="0" max="14" min="14" style="2" width="15.28"/>
    <col collapsed="false" customWidth="false" hidden="false" outlineLevel="0" max="257" min="15" style="1" width="12.7"/>
  </cols>
  <sheetData>
    <row r="1" customFormat="false" ht="15.75" hidden="false" customHeight="false" outlineLevel="0" collapsed="false">
      <c r="A1" s="3" t="s">
        <v>0</v>
      </c>
      <c r="B1" s="3"/>
    </row>
    <row r="2" customFormat="false" ht="12.75" hidden="false" customHeight="false" outlineLevel="0" collapsed="false">
      <c r="A2" s="4" t="s">
        <v>1</v>
      </c>
      <c r="B2" s="4"/>
    </row>
    <row r="3" customFormat="false" ht="12.75" hidden="false" customHeight="false" outlineLevel="0" collapsed="false">
      <c r="A3" s="1" t="s">
        <v>2</v>
      </c>
    </row>
    <row r="5" customFormat="false" ht="12.75" hidden="false" customHeight="false" outlineLevel="0" collapsed="false">
      <c r="E5" s="5" t="s">
        <v>3</v>
      </c>
      <c r="F5" s="5"/>
      <c r="G5" s="6" t="s">
        <v>4</v>
      </c>
      <c r="I5" s="6" t="s">
        <v>5</v>
      </c>
      <c r="J5" s="5"/>
      <c r="N5" s="7"/>
    </row>
    <row r="6" customFormat="false" ht="12.75" hidden="false" customHeight="false" outlineLevel="0" collapsed="false">
      <c r="E6" s="5" t="s">
        <v>6</v>
      </c>
      <c r="F6" s="5"/>
      <c r="G6" s="5" t="s">
        <v>7</v>
      </c>
      <c r="H6" s="5"/>
      <c r="I6" s="5" t="s">
        <v>8</v>
      </c>
      <c r="J6" s="5"/>
      <c r="M6" s="7" t="s">
        <v>9</v>
      </c>
      <c r="N6" s="7"/>
    </row>
    <row r="7" customFormat="false" ht="12.75" hidden="false" customHeight="false" outlineLevel="0" collapsed="false">
      <c r="B7" s="4" t="s">
        <v>10</v>
      </c>
      <c r="C7" s="5" t="s">
        <v>11</v>
      </c>
      <c r="E7" s="5" t="s">
        <v>12</v>
      </c>
      <c r="F7" s="5"/>
      <c r="G7" s="5" t="s">
        <v>13</v>
      </c>
      <c r="H7" s="5"/>
      <c r="I7" s="5" t="s">
        <v>13</v>
      </c>
      <c r="J7" s="5"/>
      <c r="M7" s="7" t="s">
        <v>14</v>
      </c>
      <c r="N7" s="7" t="s">
        <v>15</v>
      </c>
    </row>
    <row r="8" customFormat="false" ht="13.5" hidden="false" customHeight="false" outlineLevel="0" collapsed="false">
      <c r="B8" s="8" t="s">
        <v>16</v>
      </c>
      <c r="C8" s="8" t="s">
        <v>17</v>
      </c>
      <c r="D8" s="7"/>
      <c r="E8" s="8" t="s">
        <v>18</v>
      </c>
      <c r="F8" s="5"/>
      <c r="G8" s="8" t="s">
        <v>19</v>
      </c>
      <c r="H8" s="5"/>
      <c r="I8" s="8" t="s">
        <v>20</v>
      </c>
      <c r="J8" s="8"/>
      <c r="K8" s="9" t="s">
        <v>21</v>
      </c>
      <c r="L8" s="9"/>
      <c r="M8" s="9" t="s">
        <v>22</v>
      </c>
      <c r="N8" s="9" t="s">
        <v>23</v>
      </c>
    </row>
    <row r="9" customFormat="false" ht="12.75" hidden="false" customHeight="false" outlineLevel="0" collapsed="false">
      <c r="A9" s="4" t="s">
        <v>24</v>
      </c>
      <c r="B9" s="4"/>
      <c r="C9" s="10"/>
    </row>
    <row r="10" customFormat="false" ht="12.75" hidden="false" customHeight="false" outlineLevel="0" collapsed="false">
      <c r="A10" s="1" t="s">
        <v>25</v>
      </c>
      <c r="C10" s="11"/>
      <c r="D10" s="12"/>
      <c r="E10" s="13" t="n">
        <f aca="false">+63K!D10</f>
        <v>122531.79</v>
      </c>
      <c r="F10" s="13"/>
      <c r="G10" s="13"/>
      <c r="H10" s="13"/>
      <c r="I10" s="13"/>
      <c r="J10" s="13"/>
      <c r="K10" s="12" t="n">
        <f aca="false">SUM(E10:I10)</f>
        <v>122531.79</v>
      </c>
      <c r="L10" s="12"/>
      <c r="M10" s="12"/>
      <c r="N10" s="12" t="n">
        <f aca="false">+K10+M10</f>
        <v>122531.79</v>
      </c>
      <c r="O10" s="13"/>
    </row>
    <row r="11" customFormat="false" ht="12.75" hidden="false" customHeight="false" outlineLevel="0" collapsed="false">
      <c r="A11" s="1" t="s">
        <v>26</v>
      </c>
      <c r="C11" s="11"/>
      <c r="D11" s="12"/>
      <c r="E11" s="1" t="n">
        <f aca="false">+63K!D11</f>
        <v>0</v>
      </c>
      <c r="F11" s="13"/>
      <c r="G11" s="13"/>
      <c r="H11" s="13"/>
      <c r="I11" s="13"/>
      <c r="J11" s="13"/>
      <c r="K11" s="10" t="n">
        <f aca="false">SUM(E11:I11)</f>
        <v>0</v>
      </c>
      <c r="L11" s="10"/>
      <c r="M11" s="12"/>
      <c r="N11" s="10" t="n">
        <f aca="false">+K11+M11</f>
        <v>0</v>
      </c>
      <c r="O11" s="13"/>
    </row>
    <row r="12" customFormat="false" ht="12.75" hidden="false" customHeight="false" outlineLevel="0" collapsed="false">
      <c r="A12" s="1" t="s">
        <v>27</v>
      </c>
      <c r="C12" s="11"/>
      <c r="D12" s="12"/>
      <c r="E12" s="1" t="n">
        <f aca="false">63K!D14</f>
        <v>1081560.47</v>
      </c>
      <c r="F12" s="13"/>
      <c r="G12" s="13"/>
      <c r="H12" s="13"/>
      <c r="I12" s="13"/>
      <c r="J12" s="13"/>
      <c r="K12" s="10" t="n">
        <f aca="false">SUM(E12:I12)</f>
        <v>1081560.47</v>
      </c>
      <c r="L12" s="10"/>
      <c r="M12" s="12"/>
      <c r="N12" s="10" t="n">
        <f aca="false">+K12+M12</f>
        <v>1081560.47</v>
      </c>
      <c r="O12" s="13"/>
    </row>
    <row r="13" customFormat="false" ht="12.75" hidden="false" customHeight="false" outlineLevel="0" collapsed="false">
      <c r="A13" s="1" t="s">
        <v>28</v>
      </c>
      <c r="C13" s="11" t="n">
        <v>413</v>
      </c>
      <c r="D13" s="10"/>
      <c r="G13" s="1" t="n">
        <f aca="false">+'247'!O11</f>
        <v>34252723.95</v>
      </c>
      <c r="I13" s="1" t="n">
        <f aca="false">+'259'!O12</f>
        <v>18367295.29</v>
      </c>
      <c r="K13" s="10" t="n">
        <f aca="false">SUM(E13:I13)</f>
        <v>52620019.24</v>
      </c>
      <c r="L13" s="10"/>
      <c r="M13" s="14" t="n">
        <f aca="false">-M14-M15-M16+M29+M30+M31+M32+M33+M34+M35+M36+M38</f>
        <v>-46132494.74</v>
      </c>
      <c r="N13" s="10" t="n">
        <f aca="false">+K13+M13</f>
        <v>6487524.5</v>
      </c>
    </row>
    <row r="14" customFormat="false" ht="12.75" hidden="false" customHeight="false" outlineLevel="0" collapsed="false">
      <c r="A14" s="1" t="s">
        <v>29</v>
      </c>
      <c r="C14" s="11" t="s">
        <v>30</v>
      </c>
      <c r="D14" s="10"/>
      <c r="E14" s="1" t="n">
        <f aca="false">+63K!D16</f>
        <v>3705248.09</v>
      </c>
      <c r="K14" s="10" t="n">
        <f aca="false">SUM(E14:I14)</f>
        <v>3705248.09</v>
      </c>
      <c r="L14" s="10"/>
      <c r="M14" s="10" t="n">
        <f aca="false">-E14</f>
        <v>-3705248.09</v>
      </c>
      <c r="N14" s="10" t="n">
        <f aca="false">+K14+M14</f>
        <v>0</v>
      </c>
    </row>
    <row r="15" customFormat="false" ht="12.75" hidden="false" customHeight="false" outlineLevel="0" collapsed="false">
      <c r="A15" s="1" t="s">
        <v>31</v>
      </c>
      <c r="C15" s="11" t="s">
        <v>32</v>
      </c>
      <c r="D15" s="10"/>
      <c r="E15" s="1" t="n">
        <f aca="false">+63K!D17</f>
        <v>1730571.09</v>
      </c>
      <c r="K15" s="10" t="n">
        <f aca="false">SUM(E15:I15)</f>
        <v>1730571.09</v>
      </c>
      <c r="L15" s="10"/>
      <c r="M15" s="10" t="n">
        <f aca="false">-K15</f>
        <v>-1730571.09</v>
      </c>
      <c r="N15" s="10" t="n">
        <f aca="false">+K15+M15</f>
        <v>0</v>
      </c>
    </row>
    <row r="16" customFormat="false" ht="12.75" hidden="false" customHeight="false" outlineLevel="0" collapsed="false">
      <c r="A16" s="1" t="s">
        <v>33</v>
      </c>
      <c r="C16" s="11" t="s">
        <v>34</v>
      </c>
      <c r="D16" s="10"/>
      <c r="G16" s="1" t="n">
        <f aca="false">+'247'!O12</f>
        <v>46004</v>
      </c>
      <c r="K16" s="10" t="n">
        <f aca="false">SUM(E16:I16)</f>
        <v>46004</v>
      </c>
      <c r="L16" s="10"/>
      <c r="M16" s="10" t="n">
        <f aca="false">-K16</f>
        <v>-46004</v>
      </c>
      <c r="N16" s="10" t="n">
        <f aca="false">+K16+M16</f>
        <v>0</v>
      </c>
    </row>
    <row r="17" customFormat="false" ht="12.75" hidden="false" customHeight="false" outlineLevel="0" collapsed="false">
      <c r="A17" s="1" t="s">
        <v>35</v>
      </c>
      <c r="C17" s="11"/>
      <c r="D17" s="10"/>
      <c r="E17" s="1" t="n">
        <f aca="false">+63K!D12</f>
        <v>2603</v>
      </c>
      <c r="K17" s="10" t="n">
        <f aca="false">SUM(E17:I17)</f>
        <v>2603</v>
      </c>
      <c r="L17" s="10"/>
      <c r="M17" s="10"/>
      <c r="N17" s="10" t="n">
        <f aca="false">+K17+M17</f>
        <v>2603</v>
      </c>
    </row>
    <row r="18" customFormat="false" ht="12.75" hidden="false" customHeight="false" outlineLevel="0" collapsed="false">
      <c r="A18" s="1" t="s">
        <v>36</v>
      </c>
      <c r="C18" s="11"/>
      <c r="D18" s="10"/>
      <c r="E18" s="1" t="n">
        <f aca="false">+63K!D13</f>
        <v>13572.37</v>
      </c>
      <c r="K18" s="10" t="n">
        <f aca="false">SUM(E18:I18)</f>
        <v>13572.37</v>
      </c>
      <c r="L18" s="10"/>
      <c r="M18" s="10"/>
      <c r="N18" s="10" t="n">
        <f aca="false">+K18+M18</f>
        <v>13572.37</v>
      </c>
    </row>
    <row r="19" customFormat="false" ht="12.75" hidden="false" customHeight="false" outlineLevel="0" collapsed="false">
      <c r="A19" s="1" t="s">
        <v>37</v>
      </c>
      <c r="B19" s="15" t="n">
        <v>0.3333</v>
      </c>
      <c r="C19" s="11"/>
      <c r="D19" s="10"/>
      <c r="G19" s="1" t="n">
        <f aca="false">+'247'!O10</f>
        <v>2316228</v>
      </c>
      <c r="K19" s="10" t="n">
        <f aca="false">SUM(E19:I19)</f>
        <v>2316228</v>
      </c>
      <c r="L19" s="10"/>
      <c r="M19" s="16"/>
      <c r="N19" s="10" t="n">
        <f aca="false">+K19+M19</f>
        <v>2316228</v>
      </c>
      <c r="P19" s="10"/>
    </row>
    <row r="20" customFormat="false" ht="12.75" hidden="false" customHeight="false" outlineLevel="0" collapsed="false">
      <c r="A20" s="1" t="s">
        <v>38</v>
      </c>
      <c r="B20" s="15" t="n">
        <v>0.35</v>
      </c>
      <c r="C20" s="11"/>
      <c r="D20" s="10"/>
      <c r="I20" s="1" t="n">
        <f aca="false">+'259'!O11</f>
        <v>2817410</v>
      </c>
      <c r="K20" s="10" t="n">
        <f aca="false">SUM(E20:I20)</f>
        <v>2817410</v>
      </c>
      <c r="L20" s="10"/>
      <c r="M20" s="16"/>
      <c r="N20" s="10" t="n">
        <f aca="false">+K20+M20</f>
        <v>2817410</v>
      </c>
    </row>
    <row r="21" customFormat="false" ht="12.75" hidden="false" customHeight="false" outlineLevel="0" collapsed="false">
      <c r="A21" s="1" t="s">
        <v>39</v>
      </c>
      <c r="B21" s="15" t="n">
        <v>0.1</v>
      </c>
      <c r="C21" s="11"/>
      <c r="D21" s="10"/>
      <c r="E21" s="1" t="n">
        <f aca="false">+63K!O19</f>
        <v>14376462</v>
      </c>
      <c r="K21" s="10" t="n">
        <f aca="false">SUM(E21:I21)</f>
        <v>14376462</v>
      </c>
      <c r="L21" s="10"/>
      <c r="M21" s="16"/>
      <c r="N21" s="10" t="n">
        <f aca="false">+K21+M21</f>
        <v>14376462</v>
      </c>
    </row>
    <row r="22" customFormat="false" ht="12.75" hidden="false" customHeight="false" outlineLevel="0" collapsed="false">
      <c r="A22" s="1" t="s">
        <v>40</v>
      </c>
      <c r="C22" s="11"/>
      <c r="D22" s="10"/>
      <c r="E22" s="1" t="n">
        <f aca="false">+63K!D20</f>
        <v>27631665.21</v>
      </c>
      <c r="K22" s="10" t="n">
        <f aca="false">SUM(E22:I22)</f>
        <v>27631665.21</v>
      </c>
      <c r="L22" s="10"/>
      <c r="M22" s="16"/>
      <c r="N22" s="10" t="n">
        <f aca="false">+K22+M22</f>
        <v>27631665.21</v>
      </c>
    </row>
    <row r="23" customFormat="false" ht="12.75" hidden="false" customHeight="false" outlineLevel="0" collapsed="false">
      <c r="A23" s="1" t="s">
        <v>41</v>
      </c>
      <c r="C23" s="11"/>
      <c r="D23" s="10"/>
      <c r="E23" s="1" t="n">
        <f aca="false">+63K!D21</f>
        <v>1031</v>
      </c>
      <c r="K23" s="10" t="n">
        <f aca="false">SUM(E23:I23)</f>
        <v>1031</v>
      </c>
      <c r="L23" s="10"/>
      <c r="M23" s="10"/>
      <c r="N23" s="10" t="n">
        <f aca="false">+K23+M23</f>
        <v>1031</v>
      </c>
    </row>
    <row r="24" customFormat="false" ht="12.75" hidden="false" customHeight="false" outlineLevel="0" collapsed="false">
      <c r="A24" s="1" t="s">
        <v>42</v>
      </c>
      <c r="C24" s="11"/>
      <c r="D24" s="10"/>
      <c r="E24" s="1" t="n">
        <f aca="false">+63K!D22</f>
        <v>1922336.94</v>
      </c>
      <c r="I24" s="1" t="n">
        <f aca="false">+'259'!O14</f>
        <v>44594.43</v>
      </c>
      <c r="K24" s="10" t="n">
        <f aca="false">SUM(E24:I24)</f>
        <v>1966931.37</v>
      </c>
      <c r="L24" s="10"/>
      <c r="M24" s="17"/>
      <c r="N24" s="10" t="n">
        <f aca="false">+K24+M24</f>
        <v>1966931.37</v>
      </c>
    </row>
    <row r="25" customFormat="false" ht="6.75" hidden="false" customHeight="true" outlineLevel="0" collapsed="false">
      <c r="C25" s="11"/>
      <c r="D25" s="16"/>
      <c r="K25" s="16"/>
      <c r="L25" s="16"/>
      <c r="M25" s="16"/>
      <c r="N25" s="16"/>
    </row>
    <row r="26" customFormat="false" ht="13.5" hidden="false" customHeight="false" outlineLevel="0" collapsed="false">
      <c r="A26" s="4" t="s">
        <v>43</v>
      </c>
      <c r="B26" s="4"/>
      <c r="C26" s="11"/>
      <c r="D26" s="13"/>
      <c r="E26" s="18" t="n">
        <f aca="false">SUM(E10:E25)</f>
        <v>50587581.96</v>
      </c>
      <c r="F26" s="13"/>
      <c r="G26" s="18" t="n">
        <f aca="false">SUM(G10:G25)</f>
        <v>36614955.95</v>
      </c>
      <c r="H26" s="13"/>
      <c r="I26" s="18" t="n">
        <f aca="false">SUM(I10:I25)</f>
        <v>21229299.72</v>
      </c>
      <c r="J26" s="18"/>
      <c r="K26" s="18" t="n">
        <f aca="false">SUM(K10:K25)</f>
        <v>108431837.63</v>
      </c>
      <c r="L26" s="18"/>
      <c r="M26" s="18" t="n">
        <f aca="false">SUM(M10:M25)</f>
        <v>-51614317.92</v>
      </c>
      <c r="N26" s="18" t="n">
        <f aca="false">SUM(N10:N25)</f>
        <v>56817519.71</v>
      </c>
    </row>
    <row r="27" customFormat="false" ht="13.5" hidden="false" customHeight="false" outlineLevel="0" collapsed="false">
      <c r="C27" s="11"/>
      <c r="D27" s="16"/>
      <c r="K27" s="16"/>
      <c r="L27" s="16"/>
      <c r="M27" s="16"/>
      <c r="N27" s="16"/>
    </row>
    <row r="28" customFormat="false" ht="12.75" hidden="false" customHeight="false" outlineLevel="0" collapsed="false">
      <c r="A28" s="4" t="s">
        <v>44</v>
      </c>
      <c r="B28" s="4"/>
      <c r="C28" s="11"/>
      <c r="D28" s="16"/>
      <c r="K28" s="16"/>
      <c r="L28" s="16"/>
      <c r="M28" s="16"/>
      <c r="N28" s="16"/>
    </row>
    <row r="29" customFormat="false" ht="12.75" hidden="false" customHeight="false" outlineLevel="0" collapsed="false">
      <c r="A29" s="1" t="s">
        <v>45</v>
      </c>
      <c r="C29" s="11" t="s">
        <v>30</v>
      </c>
      <c r="D29" s="10"/>
      <c r="E29" s="1" t="n">
        <f aca="false">+63K!D31</f>
        <v>0</v>
      </c>
      <c r="G29" s="1" t="n">
        <f aca="false">+'247'!O19</f>
        <v>4034541</v>
      </c>
      <c r="I29" s="1" t="n">
        <f aca="false">+'259'!O21</f>
        <v>4530399</v>
      </c>
      <c r="K29" s="10" t="n">
        <f aca="false">SUM(E29:I29)</f>
        <v>8564940</v>
      </c>
      <c r="L29" s="10"/>
      <c r="M29" s="10" t="n">
        <f aca="false">-K29</f>
        <v>-8564940</v>
      </c>
      <c r="N29" s="10" t="n">
        <f aca="false">+K29+M29</f>
        <v>0</v>
      </c>
    </row>
    <row r="30" customFormat="false" ht="12.75" hidden="false" customHeight="false" outlineLevel="0" collapsed="false">
      <c r="A30" s="1" t="s">
        <v>46</v>
      </c>
      <c r="C30" s="11" t="s">
        <v>47</v>
      </c>
      <c r="D30" s="10"/>
      <c r="E30" s="1" t="n">
        <f aca="false">+63K!D32</f>
        <v>1177444.3</v>
      </c>
      <c r="I30" s="1" t="n">
        <f aca="false">+'259'!O22</f>
        <v>182373.7</v>
      </c>
      <c r="K30" s="10" t="n">
        <f aca="false">SUM(E30:I30)</f>
        <v>1359818</v>
      </c>
      <c r="L30" s="10"/>
      <c r="M30" s="10" t="n">
        <f aca="false">-K30</f>
        <v>-1359818</v>
      </c>
      <c r="N30" s="10" t="n">
        <f aca="false">+K30+M30</f>
        <v>0</v>
      </c>
    </row>
    <row r="31" customFormat="false" ht="12.75" hidden="false" customHeight="false" outlineLevel="0" collapsed="false">
      <c r="A31" s="1" t="s">
        <v>48</v>
      </c>
      <c r="C31" s="11" t="s">
        <v>49</v>
      </c>
      <c r="D31" s="10"/>
      <c r="E31" s="1" t="n">
        <f aca="false">+63K!D33</f>
        <v>0</v>
      </c>
      <c r="I31" s="1" t="n">
        <f aca="false">+'259'!O23</f>
        <v>25552.54</v>
      </c>
      <c r="K31" s="10" t="n">
        <f aca="false">SUM(E31:I31)</f>
        <v>25552.54</v>
      </c>
      <c r="L31" s="10"/>
      <c r="M31" s="10" t="n">
        <f aca="false">-K31</f>
        <v>-25552.54</v>
      </c>
      <c r="N31" s="10" t="n">
        <f aca="false">+K31+M31</f>
        <v>0</v>
      </c>
    </row>
    <row r="32" customFormat="false" ht="12.75" hidden="false" customHeight="false" outlineLevel="0" collapsed="false">
      <c r="A32" s="1" t="s">
        <v>50</v>
      </c>
      <c r="C32" s="11" t="s">
        <v>51</v>
      </c>
      <c r="D32" s="10"/>
      <c r="E32" s="1" t="n">
        <f aca="false">+63K!D34</f>
        <v>46004</v>
      </c>
      <c r="I32" s="1" t="n">
        <v>0</v>
      </c>
      <c r="K32" s="10" t="n">
        <f aca="false">SUM(E32:I32)</f>
        <v>46004</v>
      </c>
      <c r="L32" s="10"/>
      <c r="M32" s="10" t="n">
        <f aca="false">-K32</f>
        <v>-46004</v>
      </c>
      <c r="N32" s="10" t="n">
        <f aca="false">+K32+M32</f>
        <v>0</v>
      </c>
    </row>
    <row r="33" customFormat="false" ht="12.75" hidden="false" customHeight="false" outlineLevel="0" collapsed="false">
      <c r="A33" s="1" t="s">
        <v>52</v>
      </c>
      <c r="C33" s="11" t="s">
        <v>53</v>
      </c>
      <c r="D33" s="10"/>
      <c r="I33" s="1" t="n">
        <f aca="false">+'259'!O24</f>
        <v>561.7</v>
      </c>
      <c r="K33" s="10" t="n">
        <f aca="false">SUM(E33:I33)</f>
        <v>561.7</v>
      </c>
      <c r="L33" s="10"/>
      <c r="M33" s="10" t="n">
        <f aca="false">-K33</f>
        <v>-561.7</v>
      </c>
      <c r="N33" s="10" t="n">
        <f aca="false">+K33+M33</f>
        <v>0</v>
      </c>
    </row>
    <row r="34" customFormat="false" ht="12.75" hidden="false" customHeight="false" outlineLevel="0" collapsed="false">
      <c r="A34" s="1" t="s">
        <v>54</v>
      </c>
      <c r="C34" s="11" t="s">
        <v>55</v>
      </c>
      <c r="D34" s="10"/>
      <c r="I34" s="1" t="n">
        <f aca="false">+'259'!O25</f>
        <v>965909</v>
      </c>
      <c r="K34" s="10" t="n">
        <f aca="false">SUM(E34:I34)</f>
        <v>965909</v>
      </c>
      <c r="L34" s="10"/>
      <c r="M34" s="10" t="n">
        <f aca="false">-K34</f>
        <v>-965909</v>
      </c>
      <c r="N34" s="10" t="n">
        <f aca="false">+K34+M34</f>
        <v>0</v>
      </c>
    </row>
    <row r="35" customFormat="false" ht="12.75" hidden="false" customHeight="false" outlineLevel="0" collapsed="false">
      <c r="A35" s="1" t="s">
        <v>56</v>
      </c>
      <c r="C35" s="11" t="s">
        <v>57</v>
      </c>
      <c r="D35" s="10"/>
      <c r="G35" s="1" t="n">
        <f aca="false">+'247'!O20</f>
        <v>1550575</v>
      </c>
      <c r="K35" s="10" t="n">
        <f aca="false">SUM(E35:I35)</f>
        <v>1550575</v>
      </c>
      <c r="L35" s="10"/>
      <c r="M35" s="10" t="n">
        <f aca="false">-K35</f>
        <v>-1550575</v>
      </c>
      <c r="N35" s="10" t="n">
        <f aca="false">+K35+M35</f>
        <v>0</v>
      </c>
    </row>
    <row r="36" customFormat="false" ht="12.75" hidden="false" customHeight="false" outlineLevel="0" collapsed="false">
      <c r="A36" s="1" t="s">
        <v>58</v>
      </c>
      <c r="C36" s="11" t="n">
        <v>413</v>
      </c>
      <c r="D36" s="10"/>
      <c r="E36" s="1" t="n">
        <f aca="false">+63K!D37</f>
        <v>39098006.36</v>
      </c>
      <c r="K36" s="10" t="n">
        <f aca="false">SUM(E36:I36)</f>
        <v>39098006.36</v>
      </c>
      <c r="L36" s="10"/>
      <c r="M36" s="10" t="n">
        <f aca="false">-K36</f>
        <v>-39098006.36</v>
      </c>
      <c r="N36" s="10" t="n">
        <f aca="false">+K36+M36</f>
        <v>0</v>
      </c>
    </row>
    <row r="37" customFormat="false" ht="12.75" hidden="false" customHeight="false" outlineLevel="0" collapsed="false">
      <c r="A37" s="1" t="s">
        <v>58</v>
      </c>
      <c r="C37" s="11"/>
      <c r="D37" s="10"/>
      <c r="K37" s="10" t="n">
        <f aca="false">SUM(E37:I37)</f>
        <v>0</v>
      </c>
      <c r="L37" s="10"/>
      <c r="M37" s="14"/>
      <c r="N37" s="10" t="n">
        <f aca="false">+K37+M37</f>
        <v>0</v>
      </c>
    </row>
    <row r="38" customFormat="false" ht="12.75" hidden="false" customHeight="false" outlineLevel="0" collapsed="false">
      <c r="A38" s="1" t="s">
        <v>59</v>
      </c>
      <c r="C38" s="11" t="s">
        <v>60</v>
      </c>
      <c r="D38" s="10"/>
      <c r="E38" s="1" t="n">
        <f aca="false">+63K!D39</f>
        <v>2951.32</v>
      </c>
      <c r="K38" s="10" t="n">
        <f aca="false">SUM(E38:I38)</f>
        <v>2951.32</v>
      </c>
      <c r="L38" s="10"/>
      <c r="M38" s="10" t="n">
        <f aca="false">-K38</f>
        <v>-2951.32</v>
      </c>
      <c r="N38" s="10" t="n">
        <f aca="false">+K38+M38</f>
        <v>0</v>
      </c>
    </row>
    <row r="39" customFormat="false" ht="12.75" hidden="false" customHeight="false" outlineLevel="0" collapsed="false">
      <c r="A39" s="1" t="s">
        <v>61</v>
      </c>
      <c r="C39" s="11"/>
      <c r="D39" s="10"/>
      <c r="E39" s="1" t="n">
        <f aca="false">63K!D38</f>
        <v>4826628.6</v>
      </c>
      <c r="I39" s="1" t="n">
        <f aca="false">'259'!D26</f>
        <v>17500</v>
      </c>
      <c r="K39" s="10" t="n">
        <f aca="false">SUM(E39:I39)</f>
        <v>4844128.6</v>
      </c>
      <c r="L39" s="10"/>
      <c r="M39" s="10"/>
      <c r="N39" s="10" t="n">
        <f aca="false">+K39+M39</f>
        <v>4844128.6</v>
      </c>
    </row>
    <row r="40" customFormat="false" ht="12.75" hidden="false" customHeight="false" outlineLevel="0" collapsed="false">
      <c r="A40" s="1" t="s">
        <v>62</v>
      </c>
      <c r="C40" s="11"/>
      <c r="D40" s="10"/>
      <c r="E40" s="1" t="n">
        <f aca="false">63K!D40</f>
        <v>547354.86</v>
      </c>
      <c r="K40" s="10" t="n">
        <f aca="false">SUM(E40:I40)</f>
        <v>547354.86</v>
      </c>
      <c r="L40" s="10"/>
      <c r="M40" s="10"/>
      <c r="N40" s="10" t="n">
        <f aca="false">+K40+M40</f>
        <v>547354.86</v>
      </c>
    </row>
    <row r="41" customFormat="false" ht="12.75" hidden="false" customHeight="false" outlineLevel="0" collapsed="false">
      <c r="A41" s="1" t="s">
        <v>63</v>
      </c>
      <c r="C41" s="11"/>
      <c r="D41" s="10"/>
      <c r="E41" s="1" t="n">
        <f aca="false">63K!D41</f>
        <v>395227.45</v>
      </c>
      <c r="G41" s="1" t="n">
        <f aca="false">+'247'!D23</f>
        <v>0</v>
      </c>
      <c r="I41" s="1" t="n">
        <f aca="false">+'259'!D28</f>
        <v>16267.5</v>
      </c>
      <c r="K41" s="10" t="n">
        <f aca="false">SUM(E41:I41)</f>
        <v>411494.95</v>
      </c>
      <c r="L41" s="10"/>
      <c r="M41" s="16"/>
      <c r="N41" s="10" t="n">
        <f aca="false">+K41+M41</f>
        <v>411494.95</v>
      </c>
    </row>
    <row r="42" customFormat="false" ht="12.75" hidden="false" customHeight="false" outlineLevel="0" collapsed="false">
      <c r="A42" s="1" t="s">
        <v>64</v>
      </c>
      <c r="C42" s="11"/>
      <c r="D42" s="10"/>
      <c r="E42" s="1" t="n">
        <f aca="false">+63K!D42</f>
        <v>0</v>
      </c>
      <c r="G42" s="1" t="n">
        <f aca="false">+'247'!O21</f>
        <v>4216.16</v>
      </c>
      <c r="I42" s="1" t="n">
        <f aca="false">+'259'!O29</f>
        <v>2626.04</v>
      </c>
      <c r="K42" s="10" t="n">
        <f aca="false">SUM(E42:I42)</f>
        <v>6842.2</v>
      </c>
      <c r="L42" s="10"/>
      <c r="M42" s="10"/>
      <c r="N42" s="10" t="n">
        <f aca="false">+K42+M42</f>
        <v>6842.2</v>
      </c>
    </row>
    <row r="43" customFormat="false" ht="12.75" hidden="false" customHeight="false" outlineLevel="0" collapsed="false">
      <c r="A43" s="1" t="s">
        <v>65</v>
      </c>
      <c r="C43" s="11"/>
      <c r="D43" s="10"/>
      <c r="E43" s="1" t="n">
        <f aca="false">63K!D43</f>
        <v>136371.2</v>
      </c>
      <c r="K43" s="10" t="n">
        <f aca="false">SUM(E43:I43)</f>
        <v>136371.2</v>
      </c>
      <c r="L43" s="10"/>
      <c r="M43" s="10"/>
      <c r="N43" s="10" t="n">
        <f aca="false">+K43+M43</f>
        <v>136371.2</v>
      </c>
    </row>
    <row r="44" customFormat="false" ht="12.75" hidden="false" customHeight="false" outlineLevel="0" collapsed="false">
      <c r="A44" s="1" t="s">
        <v>66</v>
      </c>
      <c r="C44" s="11"/>
      <c r="D44" s="10"/>
      <c r="E44" s="1" t="n">
        <f aca="false">+63K!D44</f>
        <v>0</v>
      </c>
      <c r="G44" s="1" t="n">
        <f aca="false">+'247'!D22</f>
        <v>0</v>
      </c>
      <c r="I44" s="1" t="n">
        <f aca="false">+'259'!D30</f>
        <v>0</v>
      </c>
      <c r="K44" s="10" t="n">
        <f aca="false">SUM(E44:I44)</f>
        <v>0</v>
      </c>
      <c r="L44" s="10"/>
      <c r="M44" s="10"/>
      <c r="N44" s="10" t="n">
        <f aca="false">+K44+M44</f>
        <v>0</v>
      </c>
    </row>
    <row r="45" customFormat="false" ht="12.75" hidden="false" customHeight="false" outlineLevel="0" collapsed="false">
      <c r="A45" s="1" t="s">
        <v>67</v>
      </c>
      <c r="C45" s="11"/>
      <c r="D45" s="10"/>
      <c r="E45" s="1" t="n">
        <f aca="false">+63K!D45</f>
        <v>3959838.74</v>
      </c>
      <c r="I45" s="1" t="n">
        <f aca="false">+'259'!O31</f>
        <v>3465000</v>
      </c>
      <c r="K45" s="10" t="n">
        <f aca="false">SUM(E45:I45)</f>
        <v>7424838.74</v>
      </c>
      <c r="L45" s="10"/>
      <c r="M45" s="10" t="n">
        <f aca="false">-E45</f>
        <v>-3959838.74</v>
      </c>
      <c r="N45" s="10" t="n">
        <f aca="false">+K45+M45</f>
        <v>3465000</v>
      </c>
    </row>
    <row r="46" customFormat="false" ht="7.5" hidden="false" customHeight="true" outlineLevel="0" collapsed="false">
      <c r="A46" s="4"/>
      <c r="B46" s="4"/>
      <c r="C46" s="11"/>
      <c r="D46" s="16"/>
      <c r="K46" s="16"/>
      <c r="L46" s="16"/>
      <c r="M46" s="16"/>
      <c r="N46" s="16"/>
    </row>
    <row r="47" customFormat="false" ht="12.75" hidden="false" customHeight="false" outlineLevel="0" collapsed="false">
      <c r="A47" s="4" t="s">
        <v>68</v>
      </c>
      <c r="B47" s="4"/>
      <c r="C47" s="11"/>
      <c r="D47" s="1"/>
      <c r="E47" s="19" t="n">
        <f aca="false">SUM(E29:E46)</f>
        <v>50189826.83</v>
      </c>
      <c r="G47" s="19" t="n">
        <f aca="false">SUM(G29:G46)</f>
        <v>5589332.16</v>
      </c>
      <c r="I47" s="19" t="n">
        <f aca="false">SUM(I29:I46)</f>
        <v>9206189.48</v>
      </c>
      <c r="J47" s="19"/>
      <c r="K47" s="19" t="n">
        <f aca="false">SUM(K29:K46)</f>
        <v>64985348.47</v>
      </c>
      <c r="L47" s="19"/>
      <c r="M47" s="19" t="n">
        <f aca="false">SUM(M29:M46)</f>
        <v>-55574156.66</v>
      </c>
      <c r="N47" s="19" t="n">
        <f aca="false">SUM(N29:N46)</f>
        <v>9411191.81</v>
      </c>
    </row>
    <row r="48" customFormat="false" ht="12.75" hidden="false" customHeight="false" outlineLevel="0" collapsed="false">
      <c r="C48" s="11"/>
      <c r="D48" s="16"/>
      <c r="K48" s="16"/>
      <c r="L48" s="16"/>
      <c r="M48" s="16"/>
      <c r="N48" s="16"/>
    </row>
    <row r="49" customFormat="false" ht="12.75" hidden="false" customHeight="false" outlineLevel="0" collapsed="false">
      <c r="A49" s="4" t="s">
        <v>69</v>
      </c>
      <c r="B49" s="4"/>
      <c r="C49" s="11"/>
      <c r="D49" s="16"/>
      <c r="K49" s="16"/>
      <c r="L49" s="16"/>
      <c r="M49" s="16"/>
      <c r="N49" s="16"/>
    </row>
    <row r="50" customFormat="false" ht="12.75" hidden="false" customHeight="false" outlineLevel="0" collapsed="false">
      <c r="A50" s="1" t="s">
        <v>70</v>
      </c>
      <c r="C50" s="11" t="n">
        <v>413</v>
      </c>
      <c r="D50" s="10"/>
      <c r="E50" s="1" t="n">
        <f aca="false">+63K!D50</f>
        <v>397755.13</v>
      </c>
      <c r="K50" s="10" t="n">
        <f aca="false">+E50</f>
        <v>397755.13</v>
      </c>
      <c r="L50" s="10"/>
      <c r="M50" s="10" t="n">
        <f aca="false">+E45</f>
        <v>3959838.74</v>
      </c>
      <c r="N50" s="10" t="n">
        <f aca="false">+K50+M50</f>
        <v>4357593.87</v>
      </c>
    </row>
    <row r="51" customFormat="false" ht="12.75" hidden="false" customHeight="false" outlineLevel="0" collapsed="false">
      <c r="A51" s="1" t="s">
        <v>71</v>
      </c>
      <c r="C51" s="11" t="s">
        <v>57</v>
      </c>
      <c r="D51" s="10"/>
      <c r="G51" s="1" t="n">
        <f aca="false">+'247'!O28</f>
        <v>31022521.777216</v>
      </c>
      <c r="K51" s="10" t="n">
        <f aca="false">SUM(E51:I51)</f>
        <v>31022521.777216</v>
      </c>
      <c r="L51" s="10"/>
      <c r="M51" s="10"/>
      <c r="N51" s="10" t="n">
        <f aca="false">+K51+M51</f>
        <v>31022521.777216</v>
      </c>
    </row>
    <row r="52" customFormat="false" ht="12.75" hidden="false" customHeight="false" outlineLevel="0" collapsed="false">
      <c r="A52" s="1" t="s">
        <v>72</v>
      </c>
      <c r="C52" s="11" t="s">
        <v>73</v>
      </c>
      <c r="D52" s="10"/>
      <c r="G52" s="1" t="n">
        <f aca="false">+'247'!O29</f>
        <v>3102.012784</v>
      </c>
      <c r="K52" s="10" t="n">
        <f aca="false">SUM(E52:I52)</f>
        <v>3102.012784</v>
      </c>
      <c r="L52" s="10"/>
      <c r="M52" s="10"/>
      <c r="N52" s="10" t="n">
        <f aca="false">+K52+M52</f>
        <v>3102.012784</v>
      </c>
    </row>
    <row r="53" customFormat="false" ht="12.75" hidden="false" customHeight="false" outlineLevel="0" collapsed="false">
      <c r="A53" s="1" t="s">
        <v>74</v>
      </c>
      <c r="C53" s="11" t="s">
        <v>75</v>
      </c>
      <c r="D53" s="10"/>
      <c r="I53" s="1" t="n">
        <f aca="false">+'259'!O36</f>
        <v>12018205.379529</v>
      </c>
      <c r="K53" s="10" t="n">
        <f aca="false">SUM(E53:I53)</f>
        <v>12018205.379529</v>
      </c>
      <c r="L53" s="10"/>
      <c r="M53" s="10"/>
      <c r="N53" s="10" t="n">
        <f aca="false">+K53+M53</f>
        <v>12018205.379529</v>
      </c>
    </row>
    <row r="54" customFormat="false" ht="12.75" hidden="false" customHeight="false" outlineLevel="0" collapsed="false">
      <c r="A54" s="1" t="s">
        <v>76</v>
      </c>
      <c r="C54" s="11" t="s">
        <v>77</v>
      </c>
      <c r="D54" s="10"/>
      <c r="I54" s="1" t="n">
        <f aca="false">+'259'!O37</f>
        <v>1201.370471</v>
      </c>
      <c r="K54" s="10" t="n">
        <f aca="false">SUM(E54:I54)</f>
        <v>1201.370471</v>
      </c>
      <c r="L54" s="10"/>
      <c r="M54" s="10"/>
      <c r="N54" s="10" t="n">
        <f aca="false">+K54+M54</f>
        <v>1201.370471</v>
      </c>
    </row>
    <row r="55" customFormat="false" ht="9" hidden="false" customHeight="true" outlineLevel="0" collapsed="false">
      <c r="C55" s="11"/>
      <c r="D55" s="16"/>
      <c r="K55" s="16"/>
      <c r="L55" s="16"/>
      <c r="M55" s="16"/>
      <c r="N55" s="16"/>
    </row>
    <row r="56" customFormat="false" ht="12.75" hidden="false" customHeight="false" outlineLevel="0" collapsed="false">
      <c r="A56" s="4" t="s">
        <v>78</v>
      </c>
      <c r="B56" s="4"/>
      <c r="C56" s="20" t="s">
        <v>79</v>
      </c>
      <c r="D56" s="1"/>
      <c r="E56" s="19" t="n">
        <f aca="false">SUM(E48:E55)</f>
        <v>397755.13</v>
      </c>
      <c r="G56" s="19" t="n">
        <f aca="false">SUM(G48:G55)</f>
        <v>31025623.79</v>
      </c>
      <c r="I56" s="19" t="n">
        <f aca="false">SUM(I48:I55)</f>
        <v>12019406.75</v>
      </c>
      <c r="J56" s="19"/>
      <c r="K56" s="19" t="n">
        <f aca="false">SUM(K48:K55)</f>
        <v>43442785.67</v>
      </c>
      <c r="L56" s="19"/>
      <c r="M56" s="19" t="n">
        <f aca="false">SUM(M48:M55)</f>
        <v>3959838.74</v>
      </c>
      <c r="N56" s="19" t="n">
        <f aca="false">SUM(N48:N55)</f>
        <v>47402624.41</v>
      </c>
    </row>
    <row r="57" customFormat="false" ht="6.75" hidden="false" customHeight="true" outlineLevel="0" collapsed="false">
      <c r="C57" s="20"/>
      <c r="D57" s="1"/>
      <c r="K57" s="1"/>
      <c r="L57" s="1"/>
      <c r="M57" s="1"/>
      <c r="N57" s="1"/>
    </row>
    <row r="58" customFormat="false" ht="13.5" hidden="false" customHeight="false" outlineLevel="0" collapsed="false">
      <c r="A58" s="4" t="s">
        <v>80</v>
      </c>
      <c r="B58" s="4"/>
      <c r="C58" s="20"/>
      <c r="D58" s="13"/>
      <c r="E58" s="18" t="n">
        <f aca="false">+E56+E47</f>
        <v>50587581.96</v>
      </c>
      <c r="F58" s="13"/>
      <c r="G58" s="18" t="n">
        <f aca="false">+G56+G47</f>
        <v>36614955.95</v>
      </c>
      <c r="H58" s="13"/>
      <c r="I58" s="18" t="n">
        <f aca="false">+I56+I47</f>
        <v>21225596.23</v>
      </c>
      <c r="J58" s="18"/>
      <c r="K58" s="18" t="n">
        <f aca="false">+K56+K47</f>
        <v>108428134.14</v>
      </c>
      <c r="L58" s="18"/>
      <c r="M58" s="18" t="n">
        <f aca="false">+M56+M47</f>
        <v>-51614317.92</v>
      </c>
      <c r="N58" s="18" t="n">
        <f aca="false">+N56+N47</f>
        <v>56813816.22</v>
      </c>
    </row>
    <row r="59" customFormat="false" ht="13.5" hidden="false" customHeight="false" outlineLevel="0" collapsed="false">
      <c r="A59" s="4" t="s">
        <v>81</v>
      </c>
      <c r="B59" s="4"/>
      <c r="C59" s="20" t="s">
        <v>82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 t="n">
        <v>77719884</v>
      </c>
    </row>
    <row r="60" customFormat="false" ht="13.5" hidden="false" customHeight="false" outlineLevel="0" collapsed="false">
      <c r="A60" s="4" t="s">
        <v>83</v>
      </c>
      <c r="B60" s="4"/>
      <c r="C60" s="20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8" t="n">
        <f aca="false">+N59+N56</f>
        <v>125122508.41</v>
      </c>
    </row>
    <row r="61" customFormat="false" ht="13.5" hidden="false" customHeight="false" outlineLevel="0" collapsed="false">
      <c r="C61" s="11"/>
      <c r="D61" s="16"/>
      <c r="K61" s="16"/>
      <c r="L61" s="16"/>
      <c r="M61" s="16"/>
      <c r="N61" s="16"/>
    </row>
    <row r="62" customFormat="false" ht="12.75" hidden="false" customHeight="false" outlineLevel="0" collapsed="false">
      <c r="A62" s="1" t="s">
        <v>84</v>
      </c>
      <c r="C62" s="11"/>
      <c r="D62" s="1"/>
      <c r="E62" s="1" t="n">
        <f aca="false">+E26-E58</f>
        <v>0</v>
      </c>
      <c r="G62" s="1" t="n">
        <f aca="false">+G26-G58</f>
        <v>0</v>
      </c>
      <c r="I62" s="1" t="n">
        <f aca="false">+I26-I58</f>
        <v>3703.48999999836</v>
      </c>
      <c r="K62" s="1" t="n">
        <f aca="false">+K26-K58</f>
        <v>3703.49000000954</v>
      </c>
      <c r="L62" s="1"/>
      <c r="M62" s="1" t="n">
        <f aca="false">+M26-M58</f>
        <v>0</v>
      </c>
      <c r="N62" s="1" t="n">
        <f aca="false">+N26-N58</f>
        <v>3703.49000000209</v>
      </c>
    </row>
    <row r="63" customFormat="false" ht="12.75" hidden="false" customHeight="false" outlineLevel="0" collapsed="false">
      <c r="C63" s="11"/>
      <c r="D63" s="16"/>
      <c r="K63" s="16"/>
      <c r="L63" s="16"/>
      <c r="M63" s="16"/>
      <c r="N63" s="16"/>
    </row>
    <row r="64" customFormat="false" ht="15.75" hidden="false" customHeight="false" outlineLevel="0" collapsed="false">
      <c r="A64" s="3" t="str">
        <f aca="false">+A1</f>
        <v>Rocky Mountain Upstream</v>
      </c>
      <c r="B64" s="3"/>
      <c r="C64" s="11"/>
      <c r="D64" s="16"/>
      <c r="K64" s="16"/>
      <c r="L64" s="16"/>
      <c r="M64" s="16"/>
      <c r="N64" s="16"/>
    </row>
    <row r="65" customFormat="false" ht="12.75" hidden="false" customHeight="false" outlineLevel="0" collapsed="false">
      <c r="A65" s="4" t="s">
        <v>85</v>
      </c>
      <c r="B65" s="4"/>
      <c r="C65" s="11"/>
      <c r="D65" s="16"/>
      <c r="K65" s="16"/>
      <c r="L65" s="16"/>
      <c r="M65" s="16"/>
      <c r="N65" s="16"/>
    </row>
    <row r="66" customFormat="false" ht="12.75" hidden="false" customHeight="false" outlineLevel="0" collapsed="false">
      <c r="A66" s="1" t="s">
        <v>86</v>
      </c>
      <c r="C66" s="11"/>
      <c r="D66" s="16"/>
      <c r="K66" s="16"/>
      <c r="L66" s="16"/>
      <c r="M66" s="16"/>
      <c r="N66" s="16"/>
    </row>
    <row r="67" customFormat="false" ht="12.75" hidden="false" customHeight="false" outlineLevel="0" collapsed="false">
      <c r="C67" s="11"/>
      <c r="D67" s="16"/>
      <c r="K67" s="16"/>
      <c r="L67" s="16"/>
      <c r="M67" s="16"/>
      <c r="N67" s="16"/>
    </row>
    <row r="68" customFormat="false" ht="12.75" hidden="false" customHeight="false" outlineLevel="0" collapsed="false">
      <c r="C68" s="11"/>
      <c r="D68" s="16"/>
      <c r="K68" s="16"/>
      <c r="L68" s="16"/>
      <c r="M68" s="16"/>
      <c r="N68" s="16"/>
    </row>
    <row r="69" customFormat="false" ht="12.75" hidden="false" customHeight="false" outlineLevel="0" collapsed="false">
      <c r="C69" s="11"/>
      <c r="D69" s="16"/>
      <c r="K69" s="16"/>
      <c r="L69" s="16"/>
      <c r="M69" s="16"/>
      <c r="N69" s="16"/>
    </row>
    <row r="70" customFormat="false" ht="12.75" hidden="false" customHeight="false" outlineLevel="0" collapsed="false">
      <c r="C70" s="11"/>
      <c r="D70" s="16"/>
      <c r="K70" s="16"/>
      <c r="L70" s="16"/>
      <c r="M70" s="16"/>
      <c r="N70" s="16"/>
    </row>
    <row r="71" customFormat="false" ht="12.75" hidden="false" customHeight="false" outlineLevel="0" collapsed="false">
      <c r="E71" s="5" t="s">
        <v>3</v>
      </c>
      <c r="F71" s="5"/>
      <c r="G71" s="6" t="s">
        <v>4</v>
      </c>
      <c r="I71" s="6" t="s">
        <v>5</v>
      </c>
      <c r="J71" s="5"/>
      <c r="N71" s="7"/>
    </row>
    <row r="72" customFormat="false" ht="12.75" hidden="false" customHeight="false" outlineLevel="0" collapsed="false">
      <c r="E72" s="5" t="s">
        <v>6</v>
      </c>
      <c r="F72" s="5"/>
      <c r="G72" s="5" t="s">
        <v>7</v>
      </c>
      <c r="H72" s="5"/>
      <c r="I72" s="5" t="s">
        <v>8</v>
      </c>
      <c r="J72" s="5"/>
      <c r="M72" s="7" t="s">
        <v>9</v>
      </c>
      <c r="N72" s="7"/>
    </row>
    <row r="73" customFormat="false" ht="12.75" hidden="false" customHeight="false" outlineLevel="0" collapsed="false">
      <c r="C73" s="5" t="s">
        <v>87</v>
      </c>
      <c r="E73" s="5" t="s">
        <v>12</v>
      </c>
      <c r="F73" s="5"/>
      <c r="G73" s="5" t="s">
        <v>13</v>
      </c>
      <c r="H73" s="5"/>
      <c r="I73" s="5" t="s">
        <v>13</v>
      </c>
      <c r="J73" s="5"/>
      <c r="M73" s="7" t="s">
        <v>14</v>
      </c>
      <c r="N73" s="7" t="s">
        <v>15</v>
      </c>
    </row>
    <row r="74" customFormat="false" ht="13.5" hidden="false" customHeight="false" outlineLevel="0" collapsed="false">
      <c r="C74" s="8" t="s">
        <v>17</v>
      </c>
      <c r="D74" s="7"/>
      <c r="E74" s="8" t="s">
        <v>18</v>
      </c>
      <c r="F74" s="5"/>
      <c r="G74" s="8" t="s">
        <v>19</v>
      </c>
      <c r="H74" s="5"/>
      <c r="I74" s="8" t="s">
        <v>20</v>
      </c>
      <c r="J74" s="8"/>
      <c r="K74" s="9" t="s">
        <v>21</v>
      </c>
      <c r="L74" s="9"/>
      <c r="M74" s="9" t="s">
        <v>22</v>
      </c>
      <c r="N74" s="9" t="s">
        <v>23</v>
      </c>
    </row>
    <row r="75" customFormat="false" ht="12.75" hidden="false" customHeight="false" outlineLevel="0" collapsed="false">
      <c r="A75" s="4" t="s">
        <v>88</v>
      </c>
      <c r="B75" s="4"/>
      <c r="C75" s="10"/>
      <c r="D75" s="16"/>
      <c r="K75" s="16"/>
      <c r="L75" s="16"/>
      <c r="M75" s="16"/>
      <c r="N75" s="16"/>
    </row>
    <row r="76" customFormat="false" ht="12.75" hidden="false" customHeight="false" outlineLevel="0" collapsed="false">
      <c r="A76" s="1" t="s">
        <v>89</v>
      </c>
      <c r="C76" s="10"/>
      <c r="D76" s="16"/>
      <c r="K76" s="10" t="n">
        <f aca="false">SUM(E76:I76)</f>
        <v>0</v>
      </c>
      <c r="L76" s="10"/>
      <c r="M76" s="16"/>
      <c r="N76" s="10" t="n">
        <f aca="false">+M76+K76</f>
        <v>0</v>
      </c>
    </row>
    <row r="77" customFormat="false" ht="12.75" hidden="false" customHeight="false" outlineLevel="0" collapsed="false">
      <c r="A77" s="1" t="s">
        <v>90</v>
      </c>
      <c r="C77" s="10"/>
      <c r="D77" s="16"/>
      <c r="G77" s="1" t="n">
        <f aca="false">+'247'!O42</f>
        <v>2016296</v>
      </c>
      <c r="I77" s="1" t="n">
        <f aca="false">+'259'!O50</f>
        <v>-90</v>
      </c>
      <c r="K77" s="10" t="n">
        <f aca="false">SUM(E77:I77)</f>
        <v>2016206</v>
      </c>
      <c r="L77" s="10"/>
      <c r="M77" s="16"/>
      <c r="N77" s="10" t="n">
        <f aca="false">+M77+K77</f>
        <v>2016206</v>
      </c>
    </row>
    <row r="78" customFormat="false" ht="12.75" hidden="false" customHeight="false" outlineLevel="0" collapsed="false">
      <c r="A78" s="1" t="s">
        <v>91</v>
      </c>
      <c r="C78" s="10" t="s">
        <v>32</v>
      </c>
      <c r="D78" s="16"/>
      <c r="E78" s="1" t="n">
        <f aca="false">+63K!O64</f>
        <v>193469.97</v>
      </c>
      <c r="K78" s="10" t="n">
        <f aca="false">SUM(E78:I78)</f>
        <v>193469.97</v>
      </c>
      <c r="L78" s="10"/>
      <c r="M78" s="16"/>
      <c r="N78" s="10" t="n">
        <f aca="false">+M78+K78</f>
        <v>193469.97</v>
      </c>
    </row>
    <row r="79" customFormat="false" ht="12.75" hidden="false" customHeight="false" outlineLevel="0" collapsed="false">
      <c r="A79" s="1" t="s">
        <v>92</v>
      </c>
      <c r="C79" s="10" t="s">
        <v>32</v>
      </c>
      <c r="D79" s="16"/>
      <c r="E79" s="1" t="n">
        <f aca="false">+63K!O65</f>
        <v>2450187.18</v>
      </c>
      <c r="K79" s="10" t="n">
        <f aca="false">SUM(E79:I79)</f>
        <v>2450187.18</v>
      </c>
      <c r="L79" s="10"/>
      <c r="M79" s="16"/>
      <c r="N79" s="10" t="n">
        <f aca="false">+M79+K79</f>
        <v>2450187.18</v>
      </c>
    </row>
    <row r="80" customFormat="false" ht="12.75" hidden="false" customHeight="false" outlineLevel="0" collapsed="false">
      <c r="A80" s="1" t="s">
        <v>93</v>
      </c>
      <c r="C80" s="10"/>
      <c r="D80" s="16"/>
      <c r="E80" s="1" t="n">
        <f aca="false">+63K!D66</f>
        <v>-14158.95</v>
      </c>
      <c r="K80" s="10" t="n">
        <f aca="false">SUM(E80:I80)</f>
        <v>-14158.95</v>
      </c>
      <c r="L80" s="10"/>
      <c r="M80" s="16"/>
      <c r="N80" s="10" t="n">
        <f aca="false">+M80+K80</f>
        <v>-14158.95</v>
      </c>
    </row>
    <row r="81" customFormat="false" ht="12.75" hidden="false" customHeight="false" outlineLevel="0" collapsed="false">
      <c r="A81" s="1" t="s">
        <v>94</v>
      </c>
      <c r="C81" s="10"/>
      <c r="D81" s="16"/>
      <c r="E81" s="1" t="n">
        <f aca="false">+63K!D68</f>
        <v>237678.38</v>
      </c>
      <c r="K81" s="10" t="n">
        <f aca="false">SUM(E81:I81)</f>
        <v>237678.38</v>
      </c>
      <c r="L81" s="10"/>
      <c r="M81" s="16"/>
      <c r="N81" s="10" t="n">
        <f aca="false">+M81+K81</f>
        <v>237678.38</v>
      </c>
    </row>
    <row r="82" customFormat="false" ht="12.75" hidden="false" customHeight="false" outlineLevel="0" collapsed="false">
      <c r="A82" s="1" t="s">
        <v>95</v>
      </c>
      <c r="C82" s="10"/>
      <c r="D82" s="16"/>
      <c r="E82" s="1" t="n">
        <f aca="false">+63K!O69</f>
        <v>45000</v>
      </c>
      <c r="K82" s="10" t="n">
        <f aca="false">SUM(E82:I82)</f>
        <v>45000</v>
      </c>
      <c r="L82" s="10"/>
      <c r="M82" s="16"/>
      <c r="N82" s="10" t="n">
        <f aca="false">+M82+K82</f>
        <v>45000</v>
      </c>
    </row>
    <row r="83" customFormat="false" ht="12.75" hidden="false" customHeight="false" outlineLevel="0" collapsed="false">
      <c r="A83" s="1" t="s">
        <v>96</v>
      </c>
      <c r="C83" s="10"/>
      <c r="D83" s="16"/>
      <c r="E83" s="1" t="n">
        <f aca="false">+63K!D67</f>
        <v>0</v>
      </c>
      <c r="G83" s="1" t="n">
        <f aca="false">+'247'!O44</f>
        <v>376.84</v>
      </c>
      <c r="I83" s="1" t="n">
        <f aca="false">+'259'!O52</f>
        <v>52977.71</v>
      </c>
      <c r="K83" s="10" t="n">
        <f aca="false">SUM(E83:I83)</f>
        <v>53354.55</v>
      </c>
      <c r="L83" s="10"/>
      <c r="M83" s="16"/>
      <c r="N83" s="10" t="n">
        <f aca="false">+M83+K83</f>
        <v>53354.55</v>
      </c>
    </row>
    <row r="84" customFormat="false" ht="7.5" hidden="false" customHeight="true" outlineLevel="0" collapsed="false">
      <c r="C84" s="10"/>
      <c r="D84" s="16"/>
      <c r="K84" s="16"/>
      <c r="L84" s="16"/>
      <c r="M84" s="16"/>
      <c r="N84" s="16"/>
    </row>
    <row r="85" customFormat="false" ht="12.75" hidden="false" customHeight="false" outlineLevel="0" collapsed="false">
      <c r="A85" s="21" t="s">
        <v>97</v>
      </c>
      <c r="B85" s="21"/>
      <c r="C85" s="10"/>
      <c r="D85" s="1" t="n">
        <f aca="false">SUM(D75:D84)</f>
        <v>0</v>
      </c>
      <c r="E85" s="19" t="n">
        <f aca="false">SUM(E75:E84)</f>
        <v>2912176.58</v>
      </c>
      <c r="F85" s="1" t="n">
        <f aca="false">SUM(F75:F84)</f>
        <v>0</v>
      </c>
      <c r="G85" s="19" t="n">
        <f aca="false">SUM(G75:G84)</f>
        <v>2016672.84</v>
      </c>
      <c r="H85" s="1" t="n">
        <f aca="false">SUM(H75:H84)</f>
        <v>0</v>
      </c>
      <c r="I85" s="19" t="n">
        <f aca="false">SUM(I75:I84)</f>
        <v>52887.71</v>
      </c>
      <c r="J85" s="19"/>
      <c r="K85" s="19" t="n">
        <f aca="false">SUM(K75:K84)</f>
        <v>4981737.13</v>
      </c>
      <c r="L85" s="19"/>
      <c r="M85" s="19" t="n">
        <f aca="false">SUM(M75:M84)</f>
        <v>0</v>
      </c>
      <c r="N85" s="19" t="n">
        <f aca="false">SUM(N75:N84)</f>
        <v>4981737.13</v>
      </c>
    </row>
    <row r="86" customFormat="false" ht="12.75" hidden="false" customHeight="false" outlineLevel="0" collapsed="false">
      <c r="A86" s="4"/>
      <c r="B86" s="4"/>
      <c r="C86" s="10"/>
      <c r="D86" s="16"/>
      <c r="K86" s="16"/>
      <c r="L86" s="16"/>
      <c r="M86" s="16"/>
      <c r="N86" s="16"/>
    </row>
    <row r="87" customFormat="false" ht="12.75" hidden="false" customHeight="false" outlineLevel="0" collapsed="false">
      <c r="A87" s="4" t="s">
        <v>98</v>
      </c>
      <c r="B87" s="4"/>
      <c r="C87" s="10"/>
      <c r="D87" s="16"/>
      <c r="K87" s="16"/>
      <c r="L87" s="16"/>
      <c r="M87" s="16"/>
      <c r="N87" s="16"/>
    </row>
    <row r="88" customFormat="false" ht="12.75" hidden="false" customHeight="false" outlineLevel="0" collapsed="false">
      <c r="A88" s="1" t="s">
        <v>99</v>
      </c>
      <c r="C88" s="10"/>
      <c r="D88" s="16"/>
      <c r="E88" s="1" t="n">
        <f aca="false">+63K!O73</f>
        <v>453593.48</v>
      </c>
      <c r="K88" s="10" t="n">
        <f aca="false">SUM(E88:I88)</f>
        <v>453593.48</v>
      </c>
      <c r="L88" s="10"/>
      <c r="M88" s="16"/>
      <c r="N88" s="10" t="n">
        <f aca="false">+M88+K88</f>
        <v>453593.48</v>
      </c>
    </row>
    <row r="89" customFormat="false" ht="12.75" hidden="false" customHeight="false" outlineLevel="0" collapsed="false">
      <c r="A89" s="1" t="s">
        <v>100</v>
      </c>
      <c r="C89" s="10"/>
      <c r="D89" s="16"/>
      <c r="E89" s="1" t="n">
        <f aca="false">+63K!D74</f>
        <v>-13572.37</v>
      </c>
      <c r="K89" s="10" t="n">
        <f aca="false">SUM(E89:I89)</f>
        <v>-13572.37</v>
      </c>
      <c r="L89" s="10"/>
      <c r="M89" s="16"/>
      <c r="N89" s="10" t="n">
        <f aca="false">+M89+K89</f>
        <v>-13572.37</v>
      </c>
    </row>
    <row r="90" customFormat="false" ht="12.75" hidden="false" customHeight="false" outlineLevel="0" collapsed="false">
      <c r="A90" s="1" t="s">
        <v>101</v>
      </c>
      <c r="C90" s="10" t="s">
        <v>32</v>
      </c>
      <c r="D90" s="16"/>
      <c r="E90" s="1" t="n">
        <f aca="false">+63K!O75</f>
        <v>665841.54</v>
      </c>
      <c r="K90" s="10" t="n">
        <f aca="false">SUM(E90:I90)</f>
        <v>665841.54</v>
      </c>
      <c r="L90" s="10"/>
      <c r="M90" s="16"/>
      <c r="N90" s="10" t="n">
        <f aca="false">+M90+K90</f>
        <v>665841.54</v>
      </c>
    </row>
    <row r="91" customFormat="false" ht="12.75" hidden="false" customHeight="false" outlineLevel="0" collapsed="false">
      <c r="C91" s="10"/>
      <c r="D91" s="16"/>
      <c r="K91" s="16"/>
      <c r="L91" s="16"/>
      <c r="M91" s="16"/>
      <c r="N91" s="16"/>
    </row>
    <row r="92" customFormat="false" ht="7.5" hidden="false" customHeight="true" outlineLevel="0" collapsed="false">
      <c r="A92" s="4"/>
      <c r="B92" s="4"/>
      <c r="C92" s="10"/>
      <c r="D92" s="16"/>
      <c r="K92" s="16"/>
      <c r="L92" s="16"/>
      <c r="M92" s="16"/>
      <c r="N92" s="16"/>
    </row>
    <row r="93" customFormat="false" ht="12.75" hidden="false" customHeight="false" outlineLevel="0" collapsed="false">
      <c r="A93" s="21" t="s">
        <v>102</v>
      </c>
      <c r="B93" s="21"/>
      <c r="C93" s="10"/>
      <c r="D93" s="1" t="n">
        <f aca="false">SUM(D88:D92)</f>
        <v>0</v>
      </c>
      <c r="E93" s="19" t="n">
        <f aca="false">SUM(E88:E92)</f>
        <v>1105862.65</v>
      </c>
      <c r="F93" s="1" t="n">
        <f aca="false">SUM(F88:F92)</f>
        <v>0</v>
      </c>
      <c r="G93" s="19" t="n">
        <f aca="false">SUM(G88:G92)</f>
        <v>0</v>
      </c>
      <c r="H93" s="1" t="n">
        <f aca="false">SUM(H88:H92)</f>
        <v>0</v>
      </c>
      <c r="I93" s="19" t="n">
        <f aca="false">SUM(I88:I92)</f>
        <v>0</v>
      </c>
      <c r="J93" s="19"/>
      <c r="K93" s="19" t="n">
        <f aca="false">SUM(K88:K92)</f>
        <v>1105862.65</v>
      </c>
      <c r="L93" s="19"/>
      <c r="M93" s="19" t="n">
        <f aca="false">SUM(M88:M92)</f>
        <v>0</v>
      </c>
      <c r="N93" s="19" t="n">
        <f aca="false">SUM(N88:N92)</f>
        <v>1105862.65</v>
      </c>
    </row>
    <row r="94" customFormat="false" ht="12.75" hidden="false" customHeight="false" outlineLevel="0" collapsed="false">
      <c r="A94" s="21"/>
      <c r="B94" s="21"/>
      <c r="C94" s="10"/>
      <c r="D94" s="16"/>
      <c r="K94" s="16"/>
      <c r="L94" s="16"/>
      <c r="M94" s="16"/>
      <c r="N94" s="16"/>
    </row>
    <row r="95" customFormat="false" ht="12.75" hidden="false" customHeight="false" outlineLevel="0" collapsed="false">
      <c r="A95" s="4" t="s">
        <v>103</v>
      </c>
      <c r="B95" s="4"/>
      <c r="C95" s="10"/>
      <c r="D95" s="1" t="n">
        <f aca="false">+D85-D93</f>
        <v>0</v>
      </c>
      <c r="E95" s="19" t="n">
        <f aca="false">+E85-E93</f>
        <v>1806313.93</v>
      </c>
      <c r="F95" s="1" t="n">
        <f aca="false">+F85-F93</f>
        <v>0</v>
      </c>
      <c r="G95" s="19" t="n">
        <f aca="false">+G85-G93</f>
        <v>2016672.84</v>
      </c>
      <c r="H95" s="1" t="n">
        <f aca="false">+H85-H93</f>
        <v>0</v>
      </c>
      <c r="I95" s="19" t="n">
        <f aca="false">+I85-I93</f>
        <v>52887.71</v>
      </c>
      <c r="J95" s="19"/>
      <c r="K95" s="19" t="n">
        <f aca="false">+K85-K93</f>
        <v>3875874.48</v>
      </c>
      <c r="L95" s="19"/>
      <c r="M95" s="19" t="n">
        <f aca="false">+M85-M93</f>
        <v>0</v>
      </c>
      <c r="N95" s="19" t="n">
        <f aca="false">+N85-N93</f>
        <v>3875874.48</v>
      </c>
    </row>
    <row r="96" customFormat="false" ht="12.75" hidden="false" customHeight="false" outlineLevel="0" collapsed="false">
      <c r="A96" s="21"/>
      <c r="B96" s="21"/>
      <c r="C96" s="10"/>
      <c r="D96" s="16"/>
      <c r="K96" s="16"/>
      <c r="L96" s="16"/>
      <c r="M96" s="16"/>
      <c r="N96" s="16"/>
    </row>
    <row r="97" customFormat="false" ht="12.75" hidden="false" customHeight="false" outlineLevel="0" collapsed="false">
      <c r="A97" s="4" t="s">
        <v>104</v>
      </c>
      <c r="B97" s="4"/>
      <c r="C97" s="10"/>
      <c r="D97" s="16"/>
      <c r="K97" s="16"/>
      <c r="L97" s="16"/>
      <c r="M97" s="16"/>
      <c r="N97" s="16"/>
    </row>
    <row r="98" customFormat="false" ht="12.75" hidden="false" customHeight="false" outlineLevel="0" collapsed="false">
      <c r="A98" s="1" t="s">
        <v>105</v>
      </c>
      <c r="C98" s="10"/>
      <c r="D98" s="16"/>
      <c r="E98" s="1" t="str">
        <f aca="false">+63K!O81</f>
        <v>NA</v>
      </c>
      <c r="K98" s="10" t="n">
        <f aca="false">SUM(E98:I98)</f>
        <v>0</v>
      </c>
      <c r="L98" s="10"/>
      <c r="M98" s="16"/>
      <c r="N98" s="10" t="n">
        <f aca="false">+M98+K98</f>
        <v>0</v>
      </c>
    </row>
    <row r="99" customFormat="false" ht="12.75" hidden="false" customHeight="false" outlineLevel="0" collapsed="false">
      <c r="A99" s="1" t="s">
        <v>106</v>
      </c>
      <c r="C99" s="10"/>
      <c r="D99" s="16"/>
      <c r="E99" s="1" t="str">
        <f aca="false">+63K!O82</f>
        <v>NA</v>
      </c>
      <c r="K99" s="10" t="n">
        <f aca="false">SUM(E99:I99)</f>
        <v>0</v>
      </c>
      <c r="L99" s="10"/>
      <c r="M99" s="16"/>
      <c r="N99" s="10" t="n">
        <f aca="false">+M99+K99</f>
        <v>0</v>
      </c>
    </row>
    <row r="100" customFormat="false" ht="9" hidden="false" customHeight="true" outlineLevel="0" collapsed="false">
      <c r="C100" s="10"/>
      <c r="D100" s="16"/>
      <c r="K100" s="16"/>
      <c r="L100" s="16"/>
      <c r="M100" s="16"/>
      <c r="N100" s="16"/>
    </row>
    <row r="101" customFormat="false" ht="12.75" hidden="false" customHeight="false" outlineLevel="0" collapsed="false">
      <c r="A101" s="21" t="s">
        <v>107</v>
      </c>
      <c r="B101" s="21"/>
      <c r="C101" s="10"/>
      <c r="D101" s="1" t="n">
        <f aca="false">SUM(D97:D99)</f>
        <v>0</v>
      </c>
      <c r="E101" s="19" t="n">
        <f aca="false">SUM(E97:E99)</f>
        <v>0</v>
      </c>
      <c r="F101" s="1" t="n">
        <f aca="false">SUM(F97:F99)</f>
        <v>0</v>
      </c>
      <c r="G101" s="19" t="n">
        <f aca="false">SUM(G97:G99)</f>
        <v>0</v>
      </c>
      <c r="H101" s="1" t="n">
        <f aca="false">SUM(H97:H99)</f>
        <v>0</v>
      </c>
      <c r="I101" s="19" t="n">
        <f aca="false">SUM(I97:I99)</f>
        <v>0</v>
      </c>
      <c r="J101" s="19"/>
      <c r="K101" s="19" t="n">
        <f aca="false">SUM(K97:K99)</f>
        <v>0</v>
      </c>
      <c r="L101" s="19"/>
      <c r="M101" s="19" t="n">
        <f aca="false">SUM(M97:M99)</f>
        <v>0</v>
      </c>
      <c r="N101" s="19" t="n">
        <f aca="false">SUM(N97:N99)</f>
        <v>0</v>
      </c>
    </row>
    <row r="102" customFormat="false" ht="12" hidden="false" customHeight="true" outlineLevel="0" collapsed="false">
      <c r="A102" s="4"/>
      <c r="B102" s="4"/>
      <c r="C102" s="10"/>
      <c r="D102" s="16"/>
      <c r="K102" s="16"/>
      <c r="L102" s="16"/>
      <c r="M102" s="16"/>
      <c r="N102" s="16"/>
    </row>
    <row r="103" customFormat="false" ht="12.75" hidden="false" customHeight="false" outlineLevel="0" collapsed="false">
      <c r="A103" s="4" t="s">
        <v>108</v>
      </c>
      <c r="B103" s="4"/>
      <c r="C103" s="10"/>
      <c r="D103" s="1" t="n">
        <f aca="false">+D95-D101</f>
        <v>0</v>
      </c>
      <c r="E103" s="19" t="n">
        <f aca="false">+E95-E101</f>
        <v>1806313.93</v>
      </c>
      <c r="F103" s="1" t="n">
        <f aca="false">+F95-F101</f>
        <v>0</v>
      </c>
      <c r="G103" s="19" t="n">
        <f aca="false">+G95-G101</f>
        <v>2016672.84</v>
      </c>
      <c r="H103" s="1" t="n">
        <f aca="false">+H95-H101</f>
        <v>0</v>
      </c>
      <c r="I103" s="19" t="n">
        <f aca="false">+I95-I101</f>
        <v>52887.71</v>
      </c>
      <c r="J103" s="19"/>
      <c r="K103" s="19" t="n">
        <f aca="false">+K95-K101</f>
        <v>3875874.48</v>
      </c>
      <c r="L103" s="19"/>
      <c r="M103" s="19" t="n">
        <f aca="false">+M95-M101</f>
        <v>0</v>
      </c>
      <c r="N103" s="19" t="n">
        <f aca="false">+N95-N101</f>
        <v>3875874.48</v>
      </c>
    </row>
    <row r="104" customFormat="false" ht="8.25" hidden="false" customHeight="true" outlineLevel="0" collapsed="false">
      <c r="A104" s="4"/>
      <c r="B104" s="4"/>
      <c r="C104" s="10"/>
      <c r="D104" s="16"/>
      <c r="K104" s="16"/>
      <c r="L104" s="16"/>
      <c r="M104" s="16"/>
      <c r="N104" s="16"/>
    </row>
    <row r="105" customFormat="false" ht="12.75" hidden="false" customHeight="false" outlineLevel="0" collapsed="false">
      <c r="A105" s="4" t="s">
        <v>109</v>
      </c>
      <c r="B105" s="4"/>
      <c r="C105" s="10"/>
      <c r="D105" s="16"/>
      <c r="K105" s="16"/>
      <c r="L105" s="16"/>
      <c r="M105" s="16"/>
      <c r="N105" s="16"/>
    </row>
    <row r="106" customFormat="false" ht="12.75" hidden="false" customHeight="false" outlineLevel="0" collapsed="false">
      <c r="A106" s="1" t="s">
        <v>110</v>
      </c>
      <c r="C106" s="10"/>
      <c r="D106" s="16"/>
      <c r="E106" s="1" t="n">
        <f aca="false">+63K!O89</f>
        <v>-46857.89</v>
      </c>
      <c r="K106" s="10" t="n">
        <f aca="false">SUM(E106:I106)</f>
        <v>-46857.89</v>
      </c>
      <c r="L106" s="10"/>
      <c r="M106" s="16"/>
      <c r="N106" s="10" t="n">
        <f aca="false">+M106+K106</f>
        <v>-46857.89</v>
      </c>
    </row>
    <row r="107" customFormat="false" ht="12.75" hidden="false" customHeight="false" outlineLevel="0" collapsed="false">
      <c r="A107" s="21" t="s">
        <v>111</v>
      </c>
      <c r="B107" s="21"/>
      <c r="C107" s="10" t="s">
        <v>30</v>
      </c>
      <c r="D107" s="16"/>
      <c r="G107" s="1" t="n">
        <f aca="false">+'247'!O55</f>
        <v>144125</v>
      </c>
      <c r="I107" s="1" t="n">
        <f aca="false">+'259'!O63</f>
        <v>188624</v>
      </c>
      <c r="K107" s="10" t="n">
        <f aca="false">SUM(E107:I107)</f>
        <v>332749</v>
      </c>
      <c r="L107" s="10"/>
      <c r="M107" s="10" t="n">
        <f aca="false">-M108</f>
        <v>73884</v>
      </c>
      <c r="N107" s="10" t="n">
        <f aca="false">+M107+K107</f>
        <v>406633</v>
      </c>
    </row>
    <row r="108" customFormat="false" ht="12.75" hidden="false" customHeight="false" outlineLevel="0" collapsed="false">
      <c r="A108" s="21" t="s">
        <v>112</v>
      </c>
      <c r="B108" s="21"/>
      <c r="C108" s="10"/>
      <c r="D108" s="16"/>
      <c r="I108" s="1" t="n">
        <f aca="false">+'259'!O64</f>
        <v>73884</v>
      </c>
      <c r="K108" s="10" t="n">
        <f aca="false">SUM(E108:I108)</f>
        <v>73884</v>
      </c>
      <c r="L108" s="10"/>
      <c r="M108" s="10" t="n">
        <v>-73884</v>
      </c>
      <c r="N108" s="10" t="n">
        <f aca="false">+M108+K108</f>
        <v>0</v>
      </c>
    </row>
    <row r="109" customFormat="false" ht="6" hidden="false" customHeight="true" outlineLevel="0" collapsed="false">
      <c r="A109" s="21"/>
      <c r="B109" s="21"/>
      <c r="C109" s="10"/>
      <c r="D109" s="16"/>
      <c r="K109" s="16"/>
      <c r="L109" s="16"/>
      <c r="M109" s="16"/>
      <c r="N109" s="16"/>
    </row>
    <row r="110" customFormat="false" ht="12.75" hidden="false" customHeight="false" outlineLevel="0" collapsed="false">
      <c r="A110" s="21" t="s">
        <v>113</v>
      </c>
      <c r="B110" s="21"/>
      <c r="C110" s="10"/>
      <c r="D110" s="16"/>
      <c r="K110" s="16"/>
      <c r="L110" s="16"/>
      <c r="M110" s="16"/>
      <c r="N110" s="16"/>
    </row>
    <row r="111" customFormat="false" ht="7.5" hidden="false" customHeight="true" outlineLevel="0" collapsed="false">
      <c r="A111" s="21"/>
      <c r="B111" s="21"/>
      <c r="C111" s="10"/>
      <c r="D111" s="16"/>
      <c r="K111" s="16"/>
      <c r="L111" s="16"/>
      <c r="M111" s="16"/>
      <c r="N111" s="16"/>
    </row>
    <row r="112" customFormat="false" ht="12.75" hidden="false" customHeight="false" outlineLevel="0" collapsed="false">
      <c r="A112" s="4" t="s">
        <v>114</v>
      </c>
      <c r="B112" s="4"/>
      <c r="C112" s="10"/>
      <c r="D112" s="1" t="n">
        <f aca="false">+D103-D106-D107-D108</f>
        <v>0</v>
      </c>
      <c r="E112" s="19" t="n">
        <f aca="false">+E103-E106-E107-E108</f>
        <v>1853171.82</v>
      </c>
      <c r="F112" s="19" t="n">
        <f aca="false">+F103-F106-F107-F108</f>
        <v>0</v>
      </c>
      <c r="G112" s="19" t="n">
        <f aca="false">+G103-G106-G107-G108</f>
        <v>1872547.84</v>
      </c>
      <c r="H112" s="1" t="n">
        <f aca="false">+H103-H106-H107-H108</f>
        <v>0</v>
      </c>
      <c r="I112" s="19" t="n">
        <f aca="false">+I103-I106-I107-I108</f>
        <v>-209620.29</v>
      </c>
      <c r="J112" s="19"/>
      <c r="K112" s="19" t="n">
        <f aca="false">+K103-K106-K107-K108</f>
        <v>3516099.37</v>
      </c>
      <c r="L112" s="19"/>
      <c r="M112" s="19" t="n">
        <f aca="false">+M103-M106-M107-M108</f>
        <v>0</v>
      </c>
      <c r="N112" s="19" t="n">
        <f aca="false">+N103-N106-N107-N108</f>
        <v>3516099.37</v>
      </c>
    </row>
    <row r="113" customFormat="false" ht="9" hidden="false" customHeight="true" outlineLevel="0" collapsed="false">
      <c r="A113" s="4"/>
      <c r="B113" s="4"/>
      <c r="C113" s="10"/>
      <c r="D113" s="16"/>
      <c r="K113" s="16"/>
      <c r="L113" s="16"/>
      <c r="M113" s="16"/>
      <c r="N113" s="16"/>
    </row>
    <row r="114" customFormat="false" ht="14.25" hidden="false" customHeight="true" outlineLevel="0" collapsed="false">
      <c r="A114" s="21" t="s">
        <v>115</v>
      </c>
      <c r="B114" s="21"/>
      <c r="C114" s="10"/>
      <c r="D114" s="16"/>
      <c r="E114" s="1" t="n">
        <f aca="false">+63K!D94</f>
        <v>-1031</v>
      </c>
      <c r="G114" s="1" t="n">
        <f aca="false">+'247'!O59</f>
        <v>0</v>
      </c>
      <c r="I114" s="1" t="n">
        <f aca="false">+'259'!D67</f>
        <v>0</v>
      </c>
      <c r="K114" s="10" t="n">
        <f aca="false">SUM(E114:I114)</f>
        <v>-1031</v>
      </c>
      <c r="L114" s="10"/>
      <c r="M114" s="16"/>
      <c r="N114" s="10" t="n">
        <f aca="false">+M114+K114</f>
        <v>-1031</v>
      </c>
    </row>
    <row r="115" customFormat="false" ht="12.75" hidden="false" customHeight="false" outlineLevel="0" collapsed="false">
      <c r="A115" s="1" t="s">
        <v>116</v>
      </c>
      <c r="C115" s="10"/>
      <c r="D115" s="16"/>
      <c r="E115" s="1" t="n">
        <f aca="false">+63K!D95</f>
        <v>307188</v>
      </c>
      <c r="G115" s="1" t="n">
        <f aca="false">+'247'!O60</f>
        <v>-601020</v>
      </c>
      <c r="I115" s="1" t="n">
        <f aca="false">+'259'!D68</f>
        <v>64825</v>
      </c>
      <c r="K115" s="10" t="n">
        <f aca="false">SUM(E115:I115)</f>
        <v>-229007</v>
      </c>
      <c r="L115" s="10"/>
      <c r="M115" s="16"/>
      <c r="N115" s="10" t="n">
        <f aca="false">+M115+K115</f>
        <v>-229007</v>
      </c>
    </row>
    <row r="116" customFormat="false" ht="7.5" hidden="false" customHeight="true" outlineLevel="0" collapsed="false">
      <c r="C116" s="10"/>
      <c r="D116" s="16"/>
      <c r="K116" s="16"/>
      <c r="L116" s="16"/>
      <c r="M116" s="16"/>
      <c r="N116" s="16"/>
    </row>
    <row r="117" customFormat="false" ht="13.5" hidden="false" customHeight="false" outlineLevel="0" collapsed="false">
      <c r="A117" s="4" t="s">
        <v>117</v>
      </c>
      <c r="B117" s="4"/>
      <c r="C117" s="10"/>
      <c r="D117" s="1" t="n">
        <f aca="false">+D112-D115</f>
        <v>0</v>
      </c>
      <c r="E117" s="22" t="n">
        <f aca="false">+E112+E115+E114</f>
        <v>2159328.82</v>
      </c>
      <c r="F117" s="1" t="n">
        <f aca="false">+F112-F115</f>
        <v>0</v>
      </c>
      <c r="G117" s="22" t="n">
        <f aca="false">+G112+G115+G114</f>
        <v>1271527.84</v>
      </c>
      <c r="H117" s="22" t="n">
        <f aca="false">+H112+H115+H114</f>
        <v>0</v>
      </c>
      <c r="I117" s="22" t="n">
        <f aca="false">+I112+I115+I114</f>
        <v>-144795.29</v>
      </c>
      <c r="J117" s="22"/>
      <c r="K117" s="22" t="n">
        <f aca="false">+K112+K115+K114</f>
        <v>3286061.37</v>
      </c>
      <c r="L117" s="22"/>
      <c r="M117" s="22" t="n">
        <f aca="false">+M112+M115+M114</f>
        <v>0</v>
      </c>
      <c r="N117" s="22" t="n">
        <f aca="false">+N112+N115+N114</f>
        <v>3286061.37</v>
      </c>
    </row>
    <row r="118" customFormat="false" ht="13.5" hidden="false" customHeight="false" outlineLevel="0" collapsed="false">
      <c r="C118" s="10"/>
      <c r="D118" s="16"/>
      <c r="K118" s="16"/>
      <c r="L118" s="16"/>
      <c r="M118" s="16"/>
      <c r="N118" s="16"/>
    </row>
    <row r="119" customFormat="false" ht="12.75" hidden="false" customHeight="false" outlineLevel="0" collapsed="false">
      <c r="C119" s="10"/>
      <c r="D119" s="16"/>
      <c r="K119" s="16"/>
      <c r="L119" s="16"/>
      <c r="M119" s="16"/>
      <c r="N119" s="16"/>
    </row>
    <row r="120" customFormat="false" ht="12.75" hidden="false" customHeight="false" outlineLevel="0" collapsed="false">
      <c r="C120" s="10"/>
      <c r="D120" s="16"/>
      <c r="K120" s="16"/>
      <c r="L120" s="16"/>
      <c r="M120" s="16"/>
      <c r="N120" s="16"/>
    </row>
    <row r="121" customFormat="false" ht="12.75" hidden="false" customHeight="false" outlineLevel="0" collapsed="false">
      <c r="C121" s="10"/>
      <c r="D121" s="16"/>
      <c r="K121" s="16"/>
      <c r="L121" s="16"/>
      <c r="M121" s="16"/>
      <c r="N121" s="16"/>
    </row>
    <row r="122" customFormat="false" ht="12.75" hidden="false" customHeight="false" outlineLevel="0" collapsed="false">
      <c r="C122" s="10"/>
      <c r="D122" s="16"/>
      <c r="K122" s="16"/>
      <c r="L122" s="16"/>
      <c r="M122" s="16"/>
      <c r="N122" s="16"/>
    </row>
    <row r="123" customFormat="false" ht="12.75" hidden="false" customHeight="false" outlineLevel="0" collapsed="false">
      <c r="C123" s="10"/>
      <c r="D123" s="16"/>
      <c r="K123" s="16"/>
      <c r="L123" s="16"/>
      <c r="M123" s="16"/>
      <c r="N123" s="16"/>
    </row>
    <row r="124" customFormat="false" ht="12.75" hidden="false" customHeight="false" outlineLevel="0" collapsed="false">
      <c r="C124" s="10"/>
      <c r="D124" s="16"/>
      <c r="K124" s="16"/>
      <c r="L124" s="16"/>
      <c r="M124" s="16"/>
      <c r="N124" s="16"/>
    </row>
    <row r="125" customFormat="false" ht="12.75" hidden="false" customHeight="false" outlineLevel="0" collapsed="false">
      <c r="C125" s="10"/>
      <c r="D125" s="16"/>
      <c r="K125" s="16"/>
      <c r="L125" s="16"/>
      <c r="M125" s="16"/>
      <c r="N125" s="16"/>
    </row>
    <row r="126" customFormat="false" ht="12.75" hidden="false" customHeight="false" outlineLevel="0" collapsed="false">
      <c r="C126" s="10"/>
      <c r="D126" s="16"/>
      <c r="K126" s="16"/>
      <c r="L126" s="16"/>
      <c r="M126" s="16"/>
      <c r="N126" s="16"/>
    </row>
    <row r="127" customFormat="false" ht="12.75" hidden="false" customHeight="false" outlineLevel="0" collapsed="false">
      <c r="C127" s="10"/>
      <c r="D127" s="16"/>
      <c r="K127" s="16"/>
      <c r="L127" s="16"/>
      <c r="M127" s="16"/>
      <c r="N127" s="16"/>
    </row>
    <row r="128" customFormat="false" ht="12.75" hidden="false" customHeight="false" outlineLevel="0" collapsed="false">
      <c r="C128" s="10"/>
      <c r="D128" s="16"/>
      <c r="K128" s="16"/>
      <c r="L128" s="16"/>
      <c r="M128" s="16"/>
      <c r="N128" s="16"/>
    </row>
    <row r="129" customFormat="false" ht="12.75" hidden="false" customHeight="false" outlineLevel="0" collapsed="false">
      <c r="C129" s="10"/>
      <c r="D129" s="16"/>
      <c r="K129" s="16"/>
      <c r="L129" s="16"/>
      <c r="M129" s="16"/>
      <c r="N129" s="16"/>
    </row>
    <row r="130" customFormat="false" ht="12.75" hidden="false" customHeight="false" outlineLevel="0" collapsed="false">
      <c r="C130" s="10"/>
      <c r="D130" s="16"/>
      <c r="K130" s="16"/>
      <c r="L130" s="16"/>
      <c r="M130" s="16"/>
      <c r="N130" s="16"/>
    </row>
    <row r="131" customFormat="false" ht="12.75" hidden="false" customHeight="false" outlineLevel="0" collapsed="false">
      <c r="C131" s="10"/>
      <c r="D131" s="16"/>
      <c r="K131" s="16"/>
      <c r="L131" s="16"/>
      <c r="M131" s="16"/>
      <c r="N131" s="16"/>
    </row>
    <row r="132" customFormat="false" ht="12.75" hidden="false" customHeight="false" outlineLevel="0" collapsed="false">
      <c r="C132" s="10"/>
      <c r="D132" s="16"/>
      <c r="K132" s="16"/>
      <c r="L132" s="16"/>
      <c r="M132" s="16"/>
      <c r="N132" s="16"/>
    </row>
    <row r="133" customFormat="false" ht="12.75" hidden="false" customHeight="false" outlineLevel="0" collapsed="false">
      <c r="C133" s="10"/>
      <c r="D133" s="16"/>
      <c r="K133" s="16"/>
      <c r="L133" s="16"/>
      <c r="M133" s="16"/>
      <c r="N133" s="16"/>
    </row>
    <row r="134" customFormat="false" ht="12.75" hidden="false" customHeight="false" outlineLevel="0" collapsed="false">
      <c r="C134" s="10"/>
      <c r="D134" s="16"/>
      <c r="K134" s="16"/>
      <c r="L134" s="16"/>
      <c r="M134" s="16"/>
      <c r="N134" s="16"/>
    </row>
    <row r="135" customFormat="false" ht="12.75" hidden="false" customHeight="false" outlineLevel="0" collapsed="false">
      <c r="C135" s="10"/>
      <c r="D135" s="16"/>
      <c r="K135" s="16"/>
      <c r="L135" s="16"/>
      <c r="M135" s="16"/>
      <c r="N135" s="16"/>
    </row>
    <row r="136" customFormat="false" ht="12.75" hidden="false" customHeight="false" outlineLevel="0" collapsed="false">
      <c r="C136" s="10"/>
      <c r="D136" s="16"/>
      <c r="K136" s="16"/>
      <c r="L136" s="16"/>
      <c r="M136" s="16"/>
      <c r="N136" s="16"/>
    </row>
    <row r="137" customFormat="false" ht="12.75" hidden="false" customHeight="false" outlineLevel="0" collapsed="false">
      <c r="C137" s="10"/>
      <c r="D137" s="16"/>
      <c r="K137" s="16"/>
      <c r="L137" s="16"/>
      <c r="M137" s="16"/>
      <c r="N137" s="16"/>
    </row>
    <row r="138" customFormat="false" ht="12.75" hidden="false" customHeight="false" outlineLevel="0" collapsed="false">
      <c r="C138" s="10"/>
      <c r="D138" s="16"/>
      <c r="K138" s="16"/>
      <c r="L138" s="16"/>
      <c r="M138" s="16"/>
      <c r="N138" s="16"/>
    </row>
    <row r="139" customFormat="false" ht="12.75" hidden="false" customHeight="false" outlineLevel="0" collapsed="false">
      <c r="C139" s="10"/>
      <c r="D139" s="16"/>
      <c r="K139" s="16"/>
      <c r="L139" s="16"/>
      <c r="M139" s="16"/>
      <c r="N139" s="16"/>
    </row>
    <row r="140" customFormat="false" ht="12.75" hidden="false" customHeight="false" outlineLevel="0" collapsed="false">
      <c r="C140" s="10"/>
      <c r="D140" s="16"/>
      <c r="K140" s="16"/>
      <c r="L140" s="16"/>
      <c r="M140" s="16"/>
      <c r="N140" s="16"/>
    </row>
    <row r="141" customFormat="false" ht="12.75" hidden="false" customHeight="false" outlineLevel="0" collapsed="false">
      <c r="C141" s="10"/>
      <c r="D141" s="16"/>
      <c r="K141" s="16"/>
      <c r="L141" s="16"/>
      <c r="M141" s="16"/>
      <c r="N141" s="16"/>
    </row>
    <row r="142" customFormat="false" ht="12.75" hidden="false" customHeight="false" outlineLevel="0" collapsed="false">
      <c r="C142" s="10"/>
      <c r="D142" s="16"/>
      <c r="K142" s="16"/>
      <c r="L142" s="16"/>
      <c r="M142" s="16"/>
      <c r="N142" s="16"/>
    </row>
    <row r="143" customFormat="false" ht="12.75" hidden="false" customHeight="false" outlineLevel="0" collapsed="false">
      <c r="C143" s="10"/>
      <c r="D143" s="16"/>
      <c r="K143" s="16"/>
      <c r="L143" s="16"/>
      <c r="M143" s="16"/>
      <c r="N143" s="16"/>
    </row>
    <row r="144" customFormat="false" ht="12.75" hidden="false" customHeight="false" outlineLevel="0" collapsed="false">
      <c r="C144" s="10"/>
      <c r="D144" s="16"/>
      <c r="K144" s="16"/>
      <c r="L144" s="16"/>
      <c r="M144" s="16"/>
      <c r="N144" s="16"/>
    </row>
    <row r="145" customFormat="false" ht="12.75" hidden="false" customHeight="false" outlineLevel="0" collapsed="false">
      <c r="C145" s="10"/>
      <c r="D145" s="16"/>
      <c r="K145" s="16"/>
      <c r="L145" s="16"/>
      <c r="M145" s="16"/>
      <c r="N145" s="16"/>
    </row>
    <row r="146" customFormat="false" ht="12.75" hidden="false" customHeight="false" outlineLevel="0" collapsed="false">
      <c r="C146" s="10"/>
      <c r="D146" s="16"/>
      <c r="K146" s="16"/>
      <c r="L146" s="16"/>
      <c r="M146" s="16"/>
      <c r="N146" s="16"/>
    </row>
    <row r="147" customFormat="false" ht="12.75" hidden="false" customHeight="false" outlineLevel="0" collapsed="false">
      <c r="C147" s="10"/>
      <c r="D147" s="16"/>
      <c r="K147" s="16"/>
      <c r="L147" s="16"/>
      <c r="M147" s="16"/>
      <c r="N147" s="16"/>
    </row>
    <row r="148" customFormat="false" ht="12.75" hidden="false" customHeight="false" outlineLevel="0" collapsed="false">
      <c r="C148" s="10"/>
      <c r="D148" s="16"/>
      <c r="K148" s="16"/>
      <c r="L148" s="16"/>
      <c r="M148" s="16"/>
      <c r="N148" s="16"/>
    </row>
    <row r="149" customFormat="false" ht="12.75" hidden="false" customHeight="false" outlineLevel="0" collapsed="false">
      <c r="C149" s="10"/>
      <c r="D149" s="16"/>
      <c r="K149" s="16"/>
      <c r="L149" s="16"/>
      <c r="M149" s="16"/>
      <c r="N149" s="16"/>
    </row>
    <row r="150" customFormat="false" ht="12.75" hidden="false" customHeight="false" outlineLevel="0" collapsed="false">
      <c r="C150" s="10"/>
      <c r="D150" s="16"/>
      <c r="K150" s="16"/>
      <c r="L150" s="16"/>
      <c r="M150" s="16"/>
      <c r="N150" s="16"/>
    </row>
    <row r="151" customFormat="false" ht="12.75" hidden="false" customHeight="false" outlineLevel="0" collapsed="false">
      <c r="C151" s="10"/>
      <c r="D151" s="16"/>
      <c r="K151" s="16"/>
      <c r="L151" s="16"/>
      <c r="M151" s="16"/>
      <c r="N151" s="16"/>
    </row>
    <row r="152" customFormat="false" ht="12.75" hidden="false" customHeight="false" outlineLevel="0" collapsed="false">
      <c r="C152" s="10"/>
      <c r="D152" s="16"/>
      <c r="K152" s="16"/>
      <c r="L152" s="16"/>
      <c r="M152" s="16"/>
      <c r="N152" s="16"/>
    </row>
    <row r="153" customFormat="false" ht="12.75" hidden="false" customHeight="false" outlineLevel="0" collapsed="false">
      <c r="C153" s="10"/>
      <c r="D153" s="16"/>
      <c r="K153" s="16"/>
      <c r="L153" s="16"/>
      <c r="M153" s="16"/>
      <c r="N153" s="16"/>
    </row>
    <row r="154" customFormat="false" ht="12.75" hidden="false" customHeight="false" outlineLevel="0" collapsed="false">
      <c r="C154" s="10"/>
      <c r="D154" s="16"/>
      <c r="K154" s="16"/>
      <c r="L154" s="16"/>
      <c r="M154" s="16"/>
      <c r="N154" s="16"/>
    </row>
    <row r="155" customFormat="false" ht="12.75" hidden="false" customHeight="false" outlineLevel="0" collapsed="false">
      <c r="C155" s="10"/>
      <c r="D155" s="16"/>
      <c r="K155" s="16"/>
      <c r="L155" s="16"/>
      <c r="M155" s="16"/>
      <c r="N155" s="16"/>
    </row>
    <row r="156" customFormat="false" ht="12.75" hidden="false" customHeight="false" outlineLevel="0" collapsed="false">
      <c r="C156" s="10"/>
      <c r="D156" s="16"/>
      <c r="K156" s="16"/>
      <c r="L156" s="16"/>
      <c r="M156" s="16"/>
      <c r="N156" s="16"/>
    </row>
    <row r="157" customFormat="false" ht="12.75" hidden="false" customHeight="false" outlineLevel="0" collapsed="false">
      <c r="C157" s="10"/>
      <c r="D157" s="16"/>
      <c r="K157" s="16"/>
      <c r="L157" s="16"/>
      <c r="M157" s="16"/>
      <c r="N157" s="16"/>
    </row>
    <row r="158" customFormat="false" ht="12.75" hidden="false" customHeight="false" outlineLevel="0" collapsed="false">
      <c r="C158" s="10"/>
      <c r="D158" s="16"/>
      <c r="K158" s="16"/>
      <c r="L158" s="16"/>
      <c r="M158" s="16"/>
      <c r="N158" s="16"/>
    </row>
    <row r="159" customFormat="false" ht="12.75" hidden="false" customHeight="false" outlineLevel="0" collapsed="false">
      <c r="C159" s="10"/>
      <c r="D159" s="16"/>
      <c r="K159" s="16"/>
      <c r="L159" s="16"/>
      <c r="M159" s="16"/>
      <c r="N159" s="16"/>
    </row>
    <row r="160" customFormat="false" ht="12.75" hidden="false" customHeight="false" outlineLevel="0" collapsed="false">
      <c r="C160" s="10"/>
      <c r="D160" s="16"/>
      <c r="K160" s="16"/>
      <c r="L160" s="16"/>
      <c r="M160" s="16"/>
      <c r="N160" s="16"/>
    </row>
    <row r="161" customFormat="false" ht="12.75" hidden="false" customHeight="false" outlineLevel="0" collapsed="false">
      <c r="C161" s="10"/>
      <c r="D161" s="16"/>
      <c r="K161" s="16"/>
      <c r="L161" s="16"/>
      <c r="M161" s="16"/>
      <c r="N161" s="16"/>
    </row>
    <row r="162" customFormat="false" ht="12.75" hidden="false" customHeight="false" outlineLevel="0" collapsed="false">
      <c r="C162" s="10"/>
      <c r="D162" s="16"/>
      <c r="K162" s="16"/>
      <c r="L162" s="16"/>
      <c r="M162" s="16"/>
      <c r="N162" s="16"/>
    </row>
    <row r="163" customFormat="false" ht="12.75" hidden="false" customHeight="false" outlineLevel="0" collapsed="false">
      <c r="C163" s="10"/>
      <c r="D163" s="16"/>
      <c r="K163" s="16"/>
      <c r="L163" s="16"/>
      <c r="M163" s="16"/>
      <c r="N163" s="16"/>
    </row>
    <row r="164" customFormat="false" ht="12.75" hidden="false" customHeight="false" outlineLevel="0" collapsed="false">
      <c r="C164" s="10"/>
      <c r="D164" s="16"/>
      <c r="K164" s="16"/>
      <c r="L164" s="16"/>
      <c r="M164" s="16"/>
      <c r="N164" s="16"/>
    </row>
    <row r="165" customFormat="false" ht="12.75" hidden="false" customHeight="false" outlineLevel="0" collapsed="false">
      <c r="D165" s="16"/>
      <c r="K165" s="16"/>
      <c r="L165" s="16"/>
      <c r="M165" s="16"/>
      <c r="N165" s="16"/>
    </row>
    <row r="166" customFormat="false" ht="12.75" hidden="false" customHeight="false" outlineLevel="0" collapsed="false">
      <c r="D166" s="16"/>
      <c r="K166" s="16"/>
      <c r="L166" s="16"/>
      <c r="M166" s="16"/>
      <c r="N166" s="16"/>
    </row>
    <row r="167" customFormat="false" ht="12.75" hidden="false" customHeight="false" outlineLevel="0" collapsed="false">
      <c r="D167" s="16"/>
      <c r="K167" s="16"/>
      <c r="L167" s="16"/>
      <c r="M167" s="16"/>
      <c r="N167" s="16"/>
    </row>
    <row r="168" customFormat="false" ht="12.75" hidden="false" customHeight="false" outlineLevel="0" collapsed="false">
      <c r="D168" s="16"/>
      <c r="K168" s="16"/>
      <c r="L168" s="16"/>
      <c r="M168" s="16"/>
      <c r="N168" s="16"/>
    </row>
    <row r="169" customFormat="false" ht="12.75" hidden="false" customHeight="false" outlineLevel="0" collapsed="false">
      <c r="D169" s="16"/>
      <c r="K169" s="16"/>
      <c r="L169" s="16"/>
      <c r="M169" s="16"/>
      <c r="N169" s="16"/>
    </row>
    <row r="170" customFormat="false" ht="12.75" hidden="false" customHeight="false" outlineLevel="0" collapsed="false">
      <c r="D170" s="16"/>
      <c r="K170" s="16"/>
      <c r="L170" s="16"/>
      <c r="M170" s="16"/>
      <c r="N170" s="16"/>
    </row>
    <row r="171" customFormat="false" ht="12.75" hidden="false" customHeight="false" outlineLevel="0" collapsed="false">
      <c r="D171" s="16"/>
      <c r="K171" s="16"/>
      <c r="L171" s="16"/>
      <c r="M171" s="16"/>
      <c r="N171" s="16"/>
    </row>
    <row r="172" customFormat="false" ht="12.75" hidden="false" customHeight="false" outlineLevel="0" collapsed="false">
      <c r="D172" s="16"/>
      <c r="K172" s="16"/>
      <c r="L172" s="16"/>
      <c r="M172" s="16"/>
      <c r="N172" s="16"/>
    </row>
    <row r="173" customFormat="false" ht="12.75" hidden="false" customHeight="false" outlineLevel="0" collapsed="false">
      <c r="D173" s="16"/>
      <c r="K173" s="16"/>
      <c r="L173" s="16"/>
      <c r="M173" s="16"/>
      <c r="N173" s="16"/>
    </row>
    <row r="174" customFormat="false" ht="12.75" hidden="false" customHeight="false" outlineLevel="0" collapsed="false">
      <c r="D174" s="16"/>
      <c r="K174" s="16"/>
      <c r="L174" s="16"/>
      <c r="M174" s="16"/>
      <c r="N174" s="16"/>
    </row>
    <row r="175" customFormat="false" ht="12.75" hidden="false" customHeight="false" outlineLevel="0" collapsed="false">
      <c r="D175" s="16"/>
      <c r="K175" s="16"/>
      <c r="L175" s="16"/>
      <c r="M175" s="16"/>
      <c r="N175" s="16"/>
    </row>
    <row r="176" customFormat="false" ht="12.75" hidden="false" customHeight="false" outlineLevel="0" collapsed="false">
      <c r="D176" s="16"/>
      <c r="K176" s="16"/>
      <c r="L176" s="16"/>
      <c r="M176" s="16"/>
      <c r="N176" s="16"/>
    </row>
    <row r="177" customFormat="false" ht="12.75" hidden="false" customHeight="false" outlineLevel="0" collapsed="false">
      <c r="D177" s="16"/>
      <c r="K177" s="16"/>
      <c r="L177" s="16"/>
      <c r="M177" s="16"/>
      <c r="N177" s="16"/>
    </row>
    <row r="178" customFormat="false" ht="12.75" hidden="false" customHeight="false" outlineLevel="0" collapsed="false">
      <c r="D178" s="16"/>
      <c r="K178" s="16"/>
      <c r="L178" s="16"/>
      <c r="M178" s="16"/>
      <c r="N178" s="16"/>
    </row>
    <row r="179" customFormat="false" ht="12.75" hidden="false" customHeight="false" outlineLevel="0" collapsed="false">
      <c r="D179" s="16"/>
      <c r="K179" s="16"/>
      <c r="L179" s="16"/>
      <c r="M179" s="16"/>
      <c r="N179" s="16"/>
    </row>
    <row r="180" customFormat="false" ht="12.75" hidden="false" customHeight="false" outlineLevel="0" collapsed="false">
      <c r="D180" s="16"/>
      <c r="K180" s="16"/>
      <c r="L180" s="16"/>
      <c r="M180" s="16"/>
      <c r="N180" s="16"/>
    </row>
    <row r="181" customFormat="false" ht="12.75" hidden="false" customHeight="false" outlineLevel="0" collapsed="false">
      <c r="D181" s="16"/>
      <c r="K181" s="16"/>
      <c r="L181" s="16"/>
      <c r="M181" s="16"/>
      <c r="N181" s="16"/>
    </row>
    <row r="182" customFormat="false" ht="12.75" hidden="false" customHeight="false" outlineLevel="0" collapsed="false">
      <c r="D182" s="16"/>
      <c r="K182" s="16"/>
      <c r="L182" s="16"/>
      <c r="M182" s="16"/>
      <c r="N182" s="16"/>
    </row>
    <row r="183" customFormat="false" ht="12.75" hidden="false" customHeight="false" outlineLevel="0" collapsed="false">
      <c r="D183" s="16"/>
      <c r="K183" s="16"/>
      <c r="L183" s="16"/>
      <c r="M183" s="16"/>
      <c r="N183" s="16"/>
    </row>
    <row r="184" customFormat="false" ht="12.75" hidden="false" customHeight="false" outlineLevel="0" collapsed="false">
      <c r="D184" s="16"/>
      <c r="K184" s="16"/>
      <c r="L184" s="16"/>
      <c r="M184" s="16"/>
      <c r="N184" s="16"/>
    </row>
    <row r="185" customFormat="false" ht="12.75" hidden="false" customHeight="false" outlineLevel="0" collapsed="false">
      <c r="D185" s="16"/>
      <c r="K185" s="16"/>
      <c r="L185" s="16"/>
      <c r="M185" s="16"/>
      <c r="N185" s="16"/>
    </row>
    <row r="186" customFormat="false" ht="12.75" hidden="false" customHeight="false" outlineLevel="0" collapsed="false">
      <c r="D186" s="16"/>
      <c r="K186" s="16"/>
      <c r="L186" s="16"/>
      <c r="M186" s="16"/>
      <c r="N186" s="16"/>
    </row>
    <row r="187" customFormat="false" ht="12.75" hidden="false" customHeight="false" outlineLevel="0" collapsed="false">
      <c r="D187" s="16"/>
      <c r="K187" s="16"/>
      <c r="L187" s="16"/>
      <c r="M187" s="16"/>
      <c r="N187" s="16"/>
    </row>
    <row r="188" customFormat="false" ht="12.75" hidden="false" customHeight="false" outlineLevel="0" collapsed="false">
      <c r="D188" s="16"/>
      <c r="K188" s="16"/>
      <c r="L188" s="16"/>
      <c r="M188" s="16"/>
      <c r="N188" s="16"/>
    </row>
    <row r="189" customFormat="false" ht="12.75" hidden="false" customHeight="false" outlineLevel="0" collapsed="false">
      <c r="D189" s="16"/>
      <c r="K189" s="16"/>
      <c r="L189" s="16"/>
      <c r="M189" s="16"/>
      <c r="N189" s="16"/>
    </row>
    <row r="190" customFormat="false" ht="12.75" hidden="false" customHeight="false" outlineLevel="0" collapsed="false">
      <c r="D190" s="16"/>
      <c r="K190" s="16"/>
      <c r="L190" s="16"/>
      <c r="M190" s="16"/>
      <c r="N190" s="16"/>
    </row>
    <row r="191" customFormat="false" ht="12.75" hidden="false" customHeight="false" outlineLevel="0" collapsed="false">
      <c r="D191" s="16"/>
      <c r="K191" s="16"/>
      <c r="L191" s="16"/>
      <c r="M191" s="16"/>
      <c r="N191" s="16"/>
    </row>
    <row r="192" customFormat="false" ht="12.75" hidden="false" customHeight="false" outlineLevel="0" collapsed="false">
      <c r="D192" s="16"/>
      <c r="K192" s="16"/>
      <c r="L192" s="16"/>
      <c r="M192" s="16"/>
      <c r="N192" s="16"/>
    </row>
    <row r="193" customFormat="false" ht="12.75" hidden="false" customHeight="false" outlineLevel="0" collapsed="false">
      <c r="D193" s="16"/>
      <c r="K193" s="16"/>
      <c r="L193" s="16"/>
      <c r="M193" s="16"/>
      <c r="N193" s="16"/>
    </row>
    <row r="194" customFormat="false" ht="12.75" hidden="false" customHeight="false" outlineLevel="0" collapsed="false">
      <c r="D194" s="16"/>
      <c r="K194" s="16"/>
      <c r="L194" s="16"/>
      <c r="M194" s="16"/>
      <c r="N194" s="16"/>
    </row>
    <row r="195" customFormat="false" ht="12.75" hidden="false" customHeight="false" outlineLevel="0" collapsed="false">
      <c r="D195" s="16"/>
      <c r="K195" s="16"/>
      <c r="L195" s="16"/>
      <c r="M195" s="16"/>
      <c r="N195" s="16"/>
    </row>
    <row r="196" customFormat="false" ht="12.75" hidden="false" customHeight="false" outlineLevel="0" collapsed="false">
      <c r="D196" s="16"/>
      <c r="K196" s="16"/>
      <c r="L196" s="16"/>
      <c r="M196" s="16"/>
      <c r="N196" s="16"/>
    </row>
    <row r="197" customFormat="false" ht="12.75" hidden="false" customHeight="false" outlineLevel="0" collapsed="false">
      <c r="D197" s="16"/>
      <c r="K197" s="16"/>
      <c r="L197" s="16"/>
      <c r="M197" s="16"/>
      <c r="N197" s="16"/>
    </row>
    <row r="198" customFormat="false" ht="12.75" hidden="false" customHeight="false" outlineLevel="0" collapsed="false">
      <c r="D198" s="16"/>
      <c r="K198" s="16"/>
      <c r="L198" s="16"/>
      <c r="M198" s="16"/>
      <c r="N198" s="16"/>
    </row>
    <row r="199" customFormat="false" ht="12.75" hidden="false" customHeight="false" outlineLevel="0" collapsed="false">
      <c r="D199" s="16"/>
      <c r="K199" s="16"/>
      <c r="L199" s="16"/>
      <c r="M199" s="16"/>
      <c r="N199" s="16"/>
    </row>
    <row r="200" customFormat="false" ht="12.75" hidden="false" customHeight="false" outlineLevel="0" collapsed="false">
      <c r="D200" s="16"/>
      <c r="K200" s="16"/>
      <c r="L200" s="16"/>
      <c r="M200" s="16"/>
      <c r="N200" s="16"/>
    </row>
    <row r="201" customFormat="false" ht="12.75" hidden="false" customHeight="false" outlineLevel="0" collapsed="false">
      <c r="D201" s="16"/>
      <c r="K201" s="16"/>
      <c r="L201" s="16"/>
      <c r="M201" s="16"/>
      <c r="N201" s="16"/>
    </row>
    <row r="202" customFormat="false" ht="12.75" hidden="false" customHeight="false" outlineLevel="0" collapsed="false">
      <c r="D202" s="16"/>
      <c r="K202" s="16"/>
      <c r="L202" s="16"/>
      <c r="M202" s="16"/>
      <c r="N202" s="16"/>
    </row>
    <row r="203" customFormat="false" ht="12.75" hidden="false" customHeight="false" outlineLevel="0" collapsed="false">
      <c r="D203" s="16"/>
      <c r="K203" s="16"/>
      <c r="L203" s="16"/>
      <c r="M203" s="16"/>
      <c r="N203" s="16"/>
    </row>
    <row r="204" customFormat="false" ht="12.75" hidden="false" customHeight="false" outlineLevel="0" collapsed="false">
      <c r="D204" s="16"/>
      <c r="K204" s="16"/>
      <c r="L204" s="16"/>
      <c r="M204" s="16"/>
      <c r="N204" s="16"/>
    </row>
    <row r="205" customFormat="false" ht="12.75" hidden="false" customHeight="false" outlineLevel="0" collapsed="false">
      <c r="D205" s="16"/>
      <c r="K205" s="16"/>
      <c r="L205" s="16"/>
      <c r="M205" s="16"/>
      <c r="N205" s="16"/>
    </row>
    <row r="206" customFormat="false" ht="12.75" hidden="false" customHeight="false" outlineLevel="0" collapsed="false">
      <c r="D206" s="16"/>
      <c r="K206" s="16"/>
      <c r="L206" s="16"/>
      <c r="M206" s="16"/>
      <c r="N206" s="16"/>
    </row>
    <row r="207" customFormat="false" ht="12.75" hidden="false" customHeight="false" outlineLevel="0" collapsed="false">
      <c r="D207" s="16"/>
      <c r="K207" s="16"/>
      <c r="L207" s="16"/>
      <c r="M207" s="16"/>
      <c r="N207" s="16"/>
    </row>
    <row r="208" customFormat="false" ht="12.75" hidden="false" customHeight="false" outlineLevel="0" collapsed="false">
      <c r="D208" s="16"/>
      <c r="K208" s="16"/>
      <c r="L208" s="16"/>
      <c r="M208" s="16"/>
      <c r="N208" s="16"/>
    </row>
    <row r="209" customFormat="false" ht="12.75" hidden="false" customHeight="false" outlineLevel="0" collapsed="false">
      <c r="D209" s="16"/>
      <c r="K209" s="16"/>
      <c r="L209" s="16"/>
      <c r="M209" s="16"/>
      <c r="N209" s="16"/>
    </row>
    <row r="210" customFormat="false" ht="12.75" hidden="false" customHeight="false" outlineLevel="0" collapsed="false">
      <c r="D210" s="16"/>
      <c r="K210" s="16"/>
      <c r="L210" s="16"/>
      <c r="M210" s="16"/>
      <c r="N210" s="16"/>
    </row>
    <row r="211" customFormat="false" ht="12.75" hidden="false" customHeight="false" outlineLevel="0" collapsed="false">
      <c r="D211" s="16"/>
      <c r="K211" s="16"/>
      <c r="L211" s="16"/>
      <c r="M211" s="16"/>
      <c r="N211" s="16"/>
    </row>
    <row r="212" customFormat="false" ht="12.75" hidden="false" customHeight="false" outlineLevel="0" collapsed="false">
      <c r="D212" s="16"/>
      <c r="K212" s="16"/>
      <c r="L212" s="16"/>
      <c r="M212" s="16"/>
      <c r="N212" s="16"/>
    </row>
    <row r="213" customFormat="false" ht="12.75" hidden="false" customHeight="false" outlineLevel="0" collapsed="false">
      <c r="D213" s="16"/>
      <c r="K213" s="16"/>
      <c r="L213" s="16"/>
      <c r="M213" s="16"/>
      <c r="N213" s="16"/>
    </row>
    <row r="214" customFormat="false" ht="12.75" hidden="false" customHeight="false" outlineLevel="0" collapsed="false">
      <c r="D214" s="16"/>
      <c r="K214" s="16"/>
      <c r="L214" s="16"/>
      <c r="M214" s="16"/>
      <c r="N214" s="16"/>
    </row>
    <row r="215" customFormat="false" ht="12.75" hidden="false" customHeight="false" outlineLevel="0" collapsed="false">
      <c r="D215" s="16"/>
      <c r="K215" s="16"/>
      <c r="L215" s="16"/>
      <c r="M215" s="16"/>
      <c r="N215" s="16"/>
    </row>
    <row r="216" customFormat="false" ht="12.75" hidden="false" customHeight="false" outlineLevel="0" collapsed="false">
      <c r="D216" s="16"/>
      <c r="K216" s="16"/>
      <c r="L216" s="16"/>
      <c r="M216" s="16"/>
      <c r="N216" s="16"/>
    </row>
    <row r="217" customFormat="false" ht="12.75" hidden="false" customHeight="false" outlineLevel="0" collapsed="false">
      <c r="D217" s="16"/>
      <c r="K217" s="16"/>
      <c r="L217" s="16"/>
      <c r="M217" s="16"/>
      <c r="N217" s="16"/>
    </row>
    <row r="218" customFormat="false" ht="12.75" hidden="false" customHeight="false" outlineLevel="0" collapsed="false">
      <c r="D218" s="16"/>
      <c r="K218" s="16"/>
      <c r="L218" s="16"/>
      <c r="M218" s="16"/>
      <c r="N218" s="16"/>
    </row>
    <row r="219" customFormat="false" ht="12.75" hidden="false" customHeight="false" outlineLevel="0" collapsed="false">
      <c r="D219" s="16"/>
      <c r="K219" s="16"/>
      <c r="L219" s="16"/>
      <c r="M219" s="16"/>
      <c r="N219" s="16"/>
    </row>
    <row r="220" customFormat="false" ht="12.75" hidden="false" customHeight="false" outlineLevel="0" collapsed="false">
      <c r="D220" s="16"/>
      <c r="K220" s="16"/>
      <c r="L220" s="16"/>
      <c r="M220" s="16"/>
      <c r="N220" s="16"/>
    </row>
    <row r="221" customFormat="false" ht="12.75" hidden="false" customHeight="false" outlineLevel="0" collapsed="false">
      <c r="D221" s="16"/>
      <c r="K221" s="16"/>
      <c r="L221" s="16"/>
      <c r="M221" s="16"/>
      <c r="N221" s="16"/>
    </row>
    <row r="222" customFormat="false" ht="12.75" hidden="false" customHeight="false" outlineLevel="0" collapsed="false">
      <c r="D222" s="16"/>
      <c r="K222" s="16"/>
      <c r="L222" s="16"/>
      <c r="M222" s="16"/>
      <c r="N222" s="16"/>
    </row>
    <row r="223" customFormat="false" ht="12.75" hidden="false" customHeight="false" outlineLevel="0" collapsed="false">
      <c r="D223" s="16"/>
      <c r="K223" s="16"/>
      <c r="L223" s="16"/>
      <c r="M223" s="16"/>
      <c r="N223" s="16"/>
    </row>
    <row r="224" customFormat="false" ht="12.75" hidden="false" customHeight="false" outlineLevel="0" collapsed="false">
      <c r="D224" s="16"/>
      <c r="K224" s="16"/>
      <c r="L224" s="16"/>
      <c r="M224" s="16"/>
      <c r="N224" s="16"/>
    </row>
    <row r="225" customFormat="false" ht="12.75" hidden="false" customHeight="false" outlineLevel="0" collapsed="false">
      <c r="D225" s="16"/>
      <c r="K225" s="16"/>
      <c r="L225" s="16"/>
      <c r="M225" s="16"/>
      <c r="N225" s="16"/>
    </row>
    <row r="226" customFormat="false" ht="12.75" hidden="false" customHeight="false" outlineLevel="0" collapsed="false">
      <c r="D226" s="16"/>
      <c r="K226" s="16"/>
      <c r="L226" s="16"/>
      <c r="M226" s="16"/>
      <c r="N226" s="16"/>
    </row>
    <row r="227" customFormat="false" ht="12.75" hidden="false" customHeight="false" outlineLevel="0" collapsed="false">
      <c r="D227" s="16"/>
      <c r="K227" s="16"/>
      <c r="L227" s="16"/>
      <c r="M227" s="16"/>
      <c r="N227" s="16"/>
    </row>
    <row r="228" customFormat="false" ht="12.75" hidden="false" customHeight="false" outlineLevel="0" collapsed="false">
      <c r="D228" s="16"/>
      <c r="K228" s="16"/>
      <c r="L228" s="16"/>
      <c r="M228" s="16"/>
      <c r="N228" s="16"/>
    </row>
    <row r="229" customFormat="false" ht="12.75" hidden="false" customHeight="false" outlineLevel="0" collapsed="false">
      <c r="D229" s="16"/>
      <c r="K229" s="16"/>
      <c r="L229" s="16"/>
      <c r="M229" s="16"/>
      <c r="N229" s="16"/>
    </row>
    <row r="230" customFormat="false" ht="12.75" hidden="false" customHeight="false" outlineLevel="0" collapsed="false">
      <c r="D230" s="16"/>
      <c r="K230" s="16"/>
      <c r="L230" s="16"/>
      <c r="M230" s="16"/>
      <c r="N230" s="16"/>
    </row>
    <row r="231" customFormat="false" ht="12.75" hidden="false" customHeight="false" outlineLevel="0" collapsed="false">
      <c r="D231" s="16"/>
      <c r="K231" s="16"/>
      <c r="L231" s="16"/>
      <c r="M231" s="16"/>
      <c r="N231" s="16"/>
    </row>
    <row r="232" customFormat="false" ht="12.75" hidden="false" customHeight="false" outlineLevel="0" collapsed="false">
      <c r="D232" s="16"/>
      <c r="K232" s="16"/>
      <c r="L232" s="16"/>
      <c r="M232" s="16"/>
      <c r="N232" s="16"/>
    </row>
    <row r="233" customFormat="false" ht="12.75" hidden="false" customHeight="false" outlineLevel="0" collapsed="false">
      <c r="D233" s="16"/>
      <c r="K233" s="16"/>
      <c r="L233" s="16"/>
      <c r="M233" s="16"/>
      <c r="N233" s="16"/>
    </row>
    <row r="234" customFormat="false" ht="12.75" hidden="false" customHeight="false" outlineLevel="0" collapsed="false">
      <c r="D234" s="16"/>
      <c r="K234" s="16"/>
      <c r="L234" s="16"/>
      <c r="M234" s="16"/>
      <c r="N234" s="16"/>
    </row>
    <row r="235" customFormat="false" ht="12.75" hidden="false" customHeight="false" outlineLevel="0" collapsed="false">
      <c r="D235" s="16"/>
      <c r="K235" s="16"/>
      <c r="L235" s="16"/>
      <c r="M235" s="16"/>
      <c r="N235" s="16"/>
    </row>
    <row r="236" customFormat="false" ht="12.75" hidden="false" customHeight="false" outlineLevel="0" collapsed="false">
      <c r="D236" s="16"/>
      <c r="K236" s="16"/>
      <c r="L236" s="16"/>
      <c r="M236" s="16"/>
      <c r="N236" s="16"/>
    </row>
    <row r="237" customFormat="false" ht="12.75" hidden="false" customHeight="false" outlineLevel="0" collapsed="false">
      <c r="D237" s="16"/>
      <c r="K237" s="16"/>
      <c r="L237" s="16"/>
      <c r="M237" s="16"/>
      <c r="N237" s="16"/>
    </row>
    <row r="238" customFormat="false" ht="12.75" hidden="false" customHeight="false" outlineLevel="0" collapsed="false">
      <c r="D238" s="16"/>
      <c r="K238" s="16"/>
      <c r="L238" s="16"/>
      <c r="M238" s="16"/>
      <c r="N238" s="16"/>
    </row>
    <row r="239" customFormat="false" ht="12.75" hidden="false" customHeight="false" outlineLevel="0" collapsed="false">
      <c r="D239" s="16"/>
      <c r="K239" s="16"/>
      <c r="L239" s="16"/>
      <c r="M239" s="16"/>
      <c r="N239" s="16"/>
    </row>
    <row r="240" customFormat="false" ht="12.75" hidden="false" customHeight="false" outlineLevel="0" collapsed="false">
      <c r="D240" s="16"/>
      <c r="K240" s="16"/>
      <c r="L240" s="16"/>
      <c r="M240" s="16"/>
      <c r="N240" s="16"/>
    </row>
    <row r="241" customFormat="false" ht="12.75" hidden="false" customHeight="false" outlineLevel="0" collapsed="false">
      <c r="D241" s="16"/>
      <c r="K241" s="16"/>
      <c r="L241" s="16"/>
      <c r="M241" s="16"/>
      <c r="N241" s="16"/>
    </row>
    <row r="242" customFormat="false" ht="12.75" hidden="false" customHeight="false" outlineLevel="0" collapsed="false">
      <c r="D242" s="16"/>
      <c r="K242" s="16"/>
      <c r="L242" s="16"/>
      <c r="M242" s="16"/>
      <c r="N242" s="16"/>
    </row>
    <row r="243" customFormat="false" ht="12.75" hidden="false" customHeight="false" outlineLevel="0" collapsed="false">
      <c r="D243" s="16"/>
      <c r="K243" s="16"/>
      <c r="L243" s="16"/>
      <c r="M243" s="16"/>
      <c r="N243" s="16"/>
    </row>
    <row r="244" customFormat="false" ht="12.75" hidden="false" customHeight="false" outlineLevel="0" collapsed="false">
      <c r="D244" s="16"/>
      <c r="K244" s="16"/>
      <c r="L244" s="16"/>
      <c r="M244" s="16"/>
      <c r="N244" s="16"/>
    </row>
    <row r="245" customFormat="false" ht="12.75" hidden="false" customHeight="false" outlineLevel="0" collapsed="false">
      <c r="D245" s="16"/>
      <c r="K245" s="16"/>
      <c r="L245" s="16"/>
      <c r="M245" s="16"/>
      <c r="N245" s="16"/>
    </row>
    <row r="246" customFormat="false" ht="12.75" hidden="false" customHeight="false" outlineLevel="0" collapsed="false">
      <c r="D246" s="16"/>
      <c r="K246" s="16"/>
      <c r="L246" s="16"/>
      <c r="M246" s="16"/>
      <c r="N246" s="16"/>
    </row>
    <row r="247" customFormat="false" ht="12.75" hidden="false" customHeight="false" outlineLevel="0" collapsed="false">
      <c r="D247" s="16"/>
      <c r="K247" s="16"/>
      <c r="L247" s="16"/>
      <c r="M247" s="16"/>
      <c r="N247" s="16"/>
    </row>
    <row r="248" customFormat="false" ht="12.75" hidden="false" customHeight="false" outlineLevel="0" collapsed="false">
      <c r="D248" s="16"/>
      <c r="K248" s="16"/>
      <c r="L248" s="16"/>
      <c r="M248" s="16"/>
      <c r="N248" s="16"/>
    </row>
    <row r="249" customFormat="false" ht="12.75" hidden="false" customHeight="false" outlineLevel="0" collapsed="false">
      <c r="D249" s="16"/>
      <c r="K249" s="16"/>
      <c r="L249" s="16"/>
      <c r="M249" s="16"/>
      <c r="N249" s="16"/>
    </row>
    <row r="250" customFormat="false" ht="12.75" hidden="false" customHeight="false" outlineLevel="0" collapsed="false">
      <c r="D250" s="16"/>
      <c r="K250" s="16"/>
      <c r="L250" s="16"/>
      <c r="M250" s="16"/>
      <c r="N250" s="16"/>
    </row>
    <row r="251" customFormat="false" ht="12.75" hidden="false" customHeight="false" outlineLevel="0" collapsed="false">
      <c r="D251" s="16"/>
      <c r="K251" s="16"/>
      <c r="L251" s="16"/>
      <c r="M251" s="16"/>
      <c r="N251" s="16"/>
    </row>
    <row r="252" customFormat="false" ht="12.75" hidden="false" customHeight="false" outlineLevel="0" collapsed="false">
      <c r="D252" s="16"/>
      <c r="K252" s="16"/>
      <c r="L252" s="16"/>
      <c r="M252" s="16"/>
      <c r="N252" s="16"/>
    </row>
    <row r="253" customFormat="false" ht="12.75" hidden="false" customHeight="false" outlineLevel="0" collapsed="false">
      <c r="D253" s="16"/>
      <c r="K253" s="16"/>
      <c r="L253" s="16"/>
      <c r="M253" s="16"/>
      <c r="N253" s="16"/>
    </row>
    <row r="254" customFormat="false" ht="12.75" hidden="false" customHeight="false" outlineLevel="0" collapsed="false">
      <c r="D254" s="16"/>
      <c r="K254" s="16"/>
      <c r="L254" s="16"/>
      <c r="M254" s="16"/>
      <c r="N254" s="16"/>
    </row>
    <row r="255" customFormat="false" ht="12.75" hidden="false" customHeight="false" outlineLevel="0" collapsed="false">
      <c r="D255" s="16"/>
      <c r="K255" s="16"/>
      <c r="L255" s="16"/>
      <c r="M255" s="16"/>
      <c r="N255" s="16"/>
    </row>
    <row r="256" customFormat="false" ht="12.75" hidden="false" customHeight="false" outlineLevel="0" collapsed="false">
      <c r="D256" s="16"/>
      <c r="K256" s="16"/>
      <c r="L256" s="16"/>
      <c r="M256" s="16"/>
      <c r="N256" s="16"/>
    </row>
    <row r="257" customFormat="false" ht="12.75" hidden="false" customHeight="false" outlineLevel="0" collapsed="false">
      <c r="D257" s="16"/>
      <c r="K257" s="16"/>
      <c r="L257" s="16"/>
      <c r="M257" s="16"/>
      <c r="N257" s="16"/>
    </row>
    <row r="258" customFormat="false" ht="12.75" hidden="false" customHeight="false" outlineLevel="0" collapsed="false">
      <c r="D258" s="16"/>
      <c r="K258" s="16"/>
      <c r="L258" s="16"/>
      <c r="M258" s="16"/>
      <c r="N258" s="16"/>
    </row>
    <row r="259" customFormat="false" ht="12.75" hidden="false" customHeight="false" outlineLevel="0" collapsed="false">
      <c r="D259" s="16"/>
      <c r="K259" s="16"/>
      <c r="L259" s="16"/>
      <c r="M259" s="16"/>
      <c r="N259" s="16"/>
    </row>
    <row r="260" customFormat="false" ht="12.75" hidden="false" customHeight="false" outlineLevel="0" collapsed="false">
      <c r="D260" s="16"/>
      <c r="K260" s="16"/>
      <c r="L260" s="16"/>
      <c r="M260" s="16"/>
      <c r="N260" s="16"/>
    </row>
    <row r="261" customFormat="false" ht="12.75" hidden="false" customHeight="false" outlineLevel="0" collapsed="false">
      <c r="D261" s="16"/>
      <c r="K261" s="16"/>
      <c r="L261" s="16"/>
      <c r="M261" s="16"/>
      <c r="N261" s="16"/>
    </row>
    <row r="262" customFormat="false" ht="12.75" hidden="false" customHeight="false" outlineLevel="0" collapsed="false">
      <c r="D262" s="16"/>
      <c r="K262" s="16"/>
      <c r="L262" s="16"/>
      <c r="M262" s="16"/>
      <c r="N262" s="16"/>
    </row>
    <row r="263" customFormat="false" ht="12.75" hidden="false" customHeight="false" outlineLevel="0" collapsed="false">
      <c r="D263" s="16"/>
      <c r="K263" s="16"/>
      <c r="L263" s="16"/>
      <c r="M263" s="16"/>
      <c r="N263" s="16"/>
    </row>
    <row r="264" customFormat="false" ht="12.75" hidden="false" customHeight="false" outlineLevel="0" collapsed="false">
      <c r="D264" s="16"/>
      <c r="K264" s="16"/>
      <c r="L264" s="16"/>
      <c r="M264" s="16"/>
      <c r="N264" s="16"/>
    </row>
    <row r="265" customFormat="false" ht="12.75" hidden="false" customHeight="false" outlineLevel="0" collapsed="false">
      <c r="D265" s="16"/>
      <c r="K265" s="16"/>
      <c r="L265" s="16"/>
      <c r="M265" s="16"/>
      <c r="N265" s="16"/>
    </row>
    <row r="266" customFormat="false" ht="12.75" hidden="false" customHeight="false" outlineLevel="0" collapsed="false">
      <c r="D266" s="16"/>
      <c r="K266" s="16"/>
      <c r="L266" s="16"/>
      <c r="M266" s="16"/>
      <c r="N266" s="16"/>
    </row>
    <row r="267" customFormat="false" ht="12.75" hidden="false" customHeight="false" outlineLevel="0" collapsed="false">
      <c r="D267" s="16"/>
      <c r="K267" s="16"/>
      <c r="L267" s="16"/>
      <c r="M267" s="16"/>
      <c r="N267" s="16"/>
    </row>
    <row r="268" customFormat="false" ht="12.75" hidden="false" customHeight="false" outlineLevel="0" collapsed="false">
      <c r="D268" s="16"/>
      <c r="K268" s="16"/>
      <c r="L268" s="16"/>
      <c r="M268" s="16"/>
      <c r="N268" s="16"/>
    </row>
    <row r="269" customFormat="false" ht="12.75" hidden="false" customHeight="false" outlineLevel="0" collapsed="false">
      <c r="D269" s="16"/>
      <c r="K269" s="16"/>
      <c r="L269" s="16"/>
      <c r="M269" s="16"/>
      <c r="N269" s="16"/>
    </row>
    <row r="270" customFormat="false" ht="12.75" hidden="false" customHeight="false" outlineLevel="0" collapsed="false">
      <c r="D270" s="16"/>
      <c r="K270" s="16"/>
      <c r="L270" s="16"/>
      <c r="M270" s="16"/>
      <c r="N270" s="16"/>
    </row>
    <row r="271" customFormat="false" ht="12.75" hidden="false" customHeight="false" outlineLevel="0" collapsed="false">
      <c r="D271" s="16"/>
      <c r="K271" s="16"/>
      <c r="L271" s="16"/>
      <c r="M271" s="16"/>
      <c r="N271" s="16"/>
    </row>
    <row r="272" customFormat="false" ht="12.75" hidden="false" customHeight="false" outlineLevel="0" collapsed="false">
      <c r="D272" s="16"/>
      <c r="K272" s="16"/>
      <c r="L272" s="16"/>
      <c r="M272" s="16"/>
      <c r="N272" s="16"/>
    </row>
    <row r="273" customFormat="false" ht="12.75" hidden="false" customHeight="false" outlineLevel="0" collapsed="false">
      <c r="D273" s="16"/>
      <c r="K273" s="16"/>
      <c r="L273" s="16"/>
      <c r="M273" s="16"/>
      <c r="N273" s="16"/>
    </row>
    <row r="274" customFormat="false" ht="12.75" hidden="false" customHeight="false" outlineLevel="0" collapsed="false">
      <c r="D274" s="16"/>
      <c r="K274" s="16"/>
      <c r="L274" s="16"/>
      <c r="M274" s="16"/>
      <c r="N274" s="16"/>
    </row>
    <row r="275" customFormat="false" ht="12.75" hidden="false" customHeight="false" outlineLevel="0" collapsed="false">
      <c r="D275" s="16"/>
      <c r="K275" s="16"/>
      <c r="L275" s="16"/>
      <c r="M275" s="16"/>
      <c r="N275" s="16"/>
    </row>
    <row r="276" customFormat="false" ht="12.75" hidden="false" customHeight="false" outlineLevel="0" collapsed="false">
      <c r="D276" s="16"/>
      <c r="K276" s="16"/>
      <c r="L276" s="16"/>
      <c r="M276" s="16"/>
      <c r="N276" s="16"/>
    </row>
    <row r="277" customFormat="false" ht="12.75" hidden="false" customHeight="false" outlineLevel="0" collapsed="false">
      <c r="D277" s="16"/>
      <c r="K277" s="16"/>
      <c r="L277" s="16"/>
      <c r="M277" s="16"/>
      <c r="N277" s="16"/>
    </row>
    <row r="278" customFormat="false" ht="12.75" hidden="false" customHeight="false" outlineLevel="0" collapsed="false">
      <c r="D278" s="16"/>
      <c r="K278" s="16"/>
      <c r="L278" s="16"/>
      <c r="M278" s="16"/>
      <c r="N278" s="16"/>
    </row>
    <row r="279" customFormat="false" ht="12.75" hidden="false" customHeight="false" outlineLevel="0" collapsed="false">
      <c r="D279" s="16"/>
      <c r="K279" s="16"/>
      <c r="L279" s="16"/>
      <c r="M279" s="16"/>
      <c r="N279" s="16"/>
    </row>
    <row r="280" customFormat="false" ht="12.75" hidden="false" customHeight="false" outlineLevel="0" collapsed="false">
      <c r="D280" s="16"/>
      <c r="K280" s="16"/>
      <c r="L280" s="16"/>
      <c r="M280" s="16"/>
      <c r="N280" s="16"/>
    </row>
    <row r="281" customFormat="false" ht="12.75" hidden="false" customHeight="false" outlineLevel="0" collapsed="false">
      <c r="D281" s="16"/>
      <c r="K281" s="16"/>
      <c r="L281" s="16"/>
      <c r="M281" s="16"/>
      <c r="N281" s="16"/>
    </row>
    <row r="282" customFormat="false" ht="12.75" hidden="false" customHeight="false" outlineLevel="0" collapsed="false">
      <c r="D282" s="16"/>
      <c r="K282" s="16"/>
      <c r="L282" s="16"/>
      <c r="M282" s="16"/>
      <c r="N282" s="16"/>
    </row>
    <row r="283" customFormat="false" ht="12.75" hidden="false" customHeight="false" outlineLevel="0" collapsed="false">
      <c r="D283" s="16"/>
      <c r="K283" s="16"/>
      <c r="L283" s="16"/>
      <c r="M283" s="16"/>
      <c r="N283" s="16"/>
    </row>
    <row r="284" customFormat="false" ht="12.75" hidden="false" customHeight="false" outlineLevel="0" collapsed="false">
      <c r="D284" s="16"/>
      <c r="K284" s="16"/>
      <c r="L284" s="16"/>
      <c r="M284" s="16"/>
      <c r="N284" s="16"/>
    </row>
    <row r="285" customFormat="false" ht="12.75" hidden="false" customHeight="false" outlineLevel="0" collapsed="false">
      <c r="D285" s="16"/>
      <c r="K285" s="16"/>
      <c r="L285" s="16"/>
      <c r="M285" s="16"/>
      <c r="N285" s="16"/>
    </row>
    <row r="286" customFormat="false" ht="12.75" hidden="false" customHeight="false" outlineLevel="0" collapsed="false">
      <c r="D286" s="16"/>
      <c r="K286" s="16"/>
      <c r="L286" s="16"/>
      <c r="M286" s="16"/>
      <c r="N286" s="16"/>
    </row>
    <row r="287" customFormat="false" ht="12.75" hidden="false" customHeight="false" outlineLevel="0" collapsed="false">
      <c r="D287" s="16"/>
      <c r="K287" s="16"/>
      <c r="L287" s="16"/>
      <c r="M287" s="16"/>
      <c r="N287" s="16"/>
    </row>
    <row r="288" customFormat="false" ht="12.75" hidden="false" customHeight="false" outlineLevel="0" collapsed="false">
      <c r="D288" s="16"/>
      <c r="K288" s="16"/>
      <c r="L288" s="16"/>
      <c r="M288" s="16"/>
      <c r="N288" s="16"/>
    </row>
    <row r="289" customFormat="false" ht="12.75" hidden="false" customHeight="false" outlineLevel="0" collapsed="false">
      <c r="D289" s="16"/>
      <c r="K289" s="16"/>
      <c r="L289" s="16"/>
      <c r="M289" s="16"/>
      <c r="N289" s="16"/>
    </row>
    <row r="290" customFormat="false" ht="12.75" hidden="false" customHeight="false" outlineLevel="0" collapsed="false">
      <c r="D290" s="16"/>
      <c r="K290" s="16"/>
      <c r="L290" s="16"/>
      <c r="M290" s="16"/>
      <c r="N290" s="16"/>
    </row>
    <row r="291" customFormat="false" ht="12.75" hidden="false" customHeight="false" outlineLevel="0" collapsed="false">
      <c r="D291" s="16"/>
      <c r="K291" s="16"/>
      <c r="L291" s="16"/>
      <c r="M291" s="16"/>
      <c r="N291" s="16"/>
    </row>
    <row r="292" customFormat="false" ht="12.75" hidden="false" customHeight="false" outlineLevel="0" collapsed="false">
      <c r="D292" s="16"/>
      <c r="K292" s="16"/>
      <c r="L292" s="16"/>
      <c r="M292" s="16"/>
      <c r="N292" s="16"/>
    </row>
    <row r="293" customFormat="false" ht="12.75" hidden="false" customHeight="false" outlineLevel="0" collapsed="false">
      <c r="D293" s="16"/>
      <c r="K293" s="16"/>
      <c r="L293" s="16"/>
      <c r="M293" s="16"/>
      <c r="N293" s="16"/>
    </row>
    <row r="294" customFormat="false" ht="12.75" hidden="false" customHeight="false" outlineLevel="0" collapsed="false">
      <c r="D294" s="16"/>
      <c r="K294" s="16"/>
      <c r="L294" s="16"/>
      <c r="M294" s="16"/>
      <c r="N294" s="16"/>
    </row>
    <row r="295" customFormat="false" ht="12.75" hidden="false" customHeight="false" outlineLevel="0" collapsed="false">
      <c r="D295" s="16"/>
      <c r="K295" s="16"/>
      <c r="L295" s="16"/>
      <c r="M295" s="16"/>
      <c r="N295" s="16"/>
    </row>
    <row r="296" customFormat="false" ht="12.75" hidden="false" customHeight="false" outlineLevel="0" collapsed="false">
      <c r="D296" s="16"/>
      <c r="K296" s="16"/>
      <c r="L296" s="16"/>
      <c r="M296" s="16"/>
      <c r="N296" s="16"/>
    </row>
    <row r="297" customFormat="false" ht="12.75" hidden="false" customHeight="false" outlineLevel="0" collapsed="false">
      <c r="D297" s="16"/>
      <c r="K297" s="16"/>
      <c r="L297" s="16"/>
      <c r="M297" s="16"/>
      <c r="N297" s="16"/>
    </row>
    <row r="298" customFormat="false" ht="12.75" hidden="false" customHeight="false" outlineLevel="0" collapsed="false">
      <c r="D298" s="16"/>
      <c r="K298" s="16"/>
      <c r="L298" s="16"/>
      <c r="M298" s="16"/>
      <c r="N298" s="16"/>
    </row>
    <row r="299" customFormat="false" ht="12.75" hidden="false" customHeight="false" outlineLevel="0" collapsed="false">
      <c r="D299" s="16"/>
      <c r="K299" s="16"/>
      <c r="L299" s="16"/>
      <c r="M299" s="16"/>
      <c r="N299" s="16"/>
    </row>
    <row r="300" customFormat="false" ht="12.75" hidden="false" customHeight="false" outlineLevel="0" collapsed="false">
      <c r="D300" s="16"/>
      <c r="K300" s="16"/>
      <c r="L300" s="16"/>
      <c r="M300" s="16"/>
      <c r="N300" s="16"/>
    </row>
    <row r="301" customFormat="false" ht="12.75" hidden="false" customHeight="false" outlineLevel="0" collapsed="false">
      <c r="D301" s="16"/>
      <c r="K301" s="16"/>
      <c r="L301" s="16"/>
      <c r="M301" s="16"/>
      <c r="N301" s="16"/>
    </row>
    <row r="302" customFormat="false" ht="12.75" hidden="false" customHeight="false" outlineLevel="0" collapsed="false">
      <c r="D302" s="16"/>
      <c r="K302" s="16"/>
      <c r="L302" s="16"/>
      <c r="M302" s="16"/>
      <c r="N302" s="16"/>
    </row>
    <row r="303" customFormat="false" ht="12.75" hidden="false" customHeight="false" outlineLevel="0" collapsed="false">
      <c r="D303" s="16"/>
      <c r="K303" s="16"/>
      <c r="L303" s="16"/>
      <c r="M303" s="16"/>
      <c r="N303" s="16"/>
    </row>
    <row r="304" customFormat="false" ht="12.75" hidden="false" customHeight="false" outlineLevel="0" collapsed="false">
      <c r="D304" s="16"/>
      <c r="K304" s="16"/>
      <c r="L304" s="16"/>
      <c r="M304" s="16"/>
      <c r="N304" s="16"/>
    </row>
    <row r="305" customFormat="false" ht="12.75" hidden="false" customHeight="false" outlineLevel="0" collapsed="false">
      <c r="D305" s="16"/>
      <c r="K305" s="16"/>
      <c r="L305" s="16"/>
      <c r="M305" s="16"/>
      <c r="N305" s="16"/>
    </row>
    <row r="306" customFormat="false" ht="12.75" hidden="false" customHeight="false" outlineLevel="0" collapsed="false">
      <c r="D306" s="16"/>
      <c r="K306" s="16"/>
      <c r="L306" s="16"/>
      <c r="M306" s="16"/>
      <c r="N306" s="16"/>
    </row>
    <row r="307" customFormat="false" ht="12.75" hidden="false" customHeight="false" outlineLevel="0" collapsed="false">
      <c r="D307" s="16"/>
      <c r="K307" s="16"/>
      <c r="L307" s="16"/>
      <c r="M307" s="16"/>
      <c r="N307" s="16"/>
    </row>
    <row r="308" customFormat="false" ht="12.75" hidden="false" customHeight="false" outlineLevel="0" collapsed="false">
      <c r="D308" s="16"/>
      <c r="K308" s="16"/>
      <c r="L308" s="16"/>
      <c r="M308" s="16"/>
      <c r="N308" s="16"/>
    </row>
    <row r="309" customFormat="false" ht="12.75" hidden="false" customHeight="false" outlineLevel="0" collapsed="false">
      <c r="D309" s="16"/>
      <c r="K309" s="16"/>
      <c r="L309" s="16"/>
      <c r="M309" s="16"/>
      <c r="N309" s="16"/>
    </row>
    <row r="310" customFormat="false" ht="12.75" hidden="false" customHeight="false" outlineLevel="0" collapsed="false">
      <c r="D310" s="16"/>
      <c r="K310" s="16"/>
      <c r="L310" s="16"/>
      <c r="M310" s="16"/>
      <c r="N310" s="16"/>
    </row>
    <row r="311" customFormat="false" ht="12.75" hidden="false" customHeight="false" outlineLevel="0" collapsed="false">
      <c r="D311" s="16"/>
      <c r="K311" s="16"/>
      <c r="L311" s="16"/>
      <c r="M311" s="16"/>
      <c r="N311" s="16"/>
    </row>
    <row r="312" customFormat="false" ht="12.75" hidden="false" customHeight="false" outlineLevel="0" collapsed="false">
      <c r="D312" s="16"/>
      <c r="K312" s="16"/>
      <c r="L312" s="16"/>
      <c r="M312" s="16"/>
      <c r="N312" s="16"/>
    </row>
    <row r="313" customFormat="false" ht="12.75" hidden="false" customHeight="false" outlineLevel="0" collapsed="false">
      <c r="D313" s="16"/>
      <c r="K313" s="16"/>
      <c r="L313" s="16"/>
      <c r="M313" s="16"/>
      <c r="N313" s="16"/>
    </row>
    <row r="314" customFormat="false" ht="12.75" hidden="false" customHeight="false" outlineLevel="0" collapsed="false">
      <c r="D314" s="16"/>
      <c r="K314" s="16"/>
      <c r="L314" s="16"/>
      <c r="M314" s="16"/>
      <c r="N314" s="16"/>
    </row>
    <row r="315" customFormat="false" ht="12.75" hidden="false" customHeight="false" outlineLevel="0" collapsed="false">
      <c r="D315" s="16"/>
      <c r="K315" s="16"/>
      <c r="L315" s="16"/>
      <c r="M315" s="16"/>
      <c r="N315" s="16"/>
    </row>
    <row r="316" customFormat="false" ht="12.75" hidden="false" customHeight="false" outlineLevel="0" collapsed="false">
      <c r="D316" s="16"/>
      <c r="K316" s="16"/>
      <c r="L316" s="16"/>
      <c r="M316" s="16"/>
      <c r="N316" s="16"/>
    </row>
    <row r="317" customFormat="false" ht="12.75" hidden="false" customHeight="false" outlineLevel="0" collapsed="false">
      <c r="D317" s="16"/>
      <c r="K317" s="16"/>
      <c r="L317" s="16"/>
      <c r="M317" s="16"/>
      <c r="N317" s="16"/>
    </row>
    <row r="318" customFormat="false" ht="12.75" hidden="false" customHeight="false" outlineLevel="0" collapsed="false">
      <c r="D318" s="16"/>
      <c r="K318" s="16"/>
      <c r="L318" s="16"/>
      <c r="M318" s="16"/>
      <c r="N318" s="16"/>
    </row>
    <row r="319" customFormat="false" ht="12.75" hidden="false" customHeight="false" outlineLevel="0" collapsed="false">
      <c r="D319" s="16"/>
      <c r="K319" s="16"/>
      <c r="L319" s="16"/>
      <c r="M319" s="16"/>
      <c r="N319" s="16"/>
    </row>
    <row r="320" customFormat="false" ht="12.75" hidden="false" customHeight="false" outlineLevel="0" collapsed="false">
      <c r="D320" s="16"/>
      <c r="K320" s="16"/>
      <c r="L320" s="16"/>
      <c r="M320" s="16"/>
      <c r="N320" s="16"/>
    </row>
    <row r="321" customFormat="false" ht="12.75" hidden="false" customHeight="false" outlineLevel="0" collapsed="false">
      <c r="D321" s="16"/>
      <c r="K321" s="16"/>
      <c r="L321" s="16"/>
      <c r="M321" s="16"/>
      <c r="N321" s="16"/>
    </row>
    <row r="322" customFormat="false" ht="12.75" hidden="false" customHeight="false" outlineLevel="0" collapsed="false">
      <c r="D322" s="16"/>
      <c r="K322" s="16"/>
      <c r="L322" s="16"/>
      <c r="M322" s="16"/>
      <c r="N322" s="16"/>
    </row>
    <row r="323" customFormat="false" ht="12.75" hidden="false" customHeight="false" outlineLevel="0" collapsed="false">
      <c r="D323" s="16"/>
      <c r="K323" s="16"/>
      <c r="L323" s="16"/>
      <c r="M323" s="16"/>
      <c r="N323" s="16"/>
    </row>
    <row r="324" customFormat="false" ht="12.75" hidden="false" customHeight="false" outlineLevel="0" collapsed="false">
      <c r="D324" s="16"/>
      <c r="K324" s="16"/>
      <c r="L324" s="16"/>
      <c r="M324" s="16"/>
      <c r="N324" s="16"/>
    </row>
    <row r="325" customFormat="false" ht="12.75" hidden="false" customHeight="false" outlineLevel="0" collapsed="false">
      <c r="D325" s="16"/>
      <c r="K325" s="16"/>
      <c r="L325" s="16"/>
      <c r="M325" s="16"/>
      <c r="N325" s="16"/>
    </row>
    <row r="326" customFormat="false" ht="12.75" hidden="false" customHeight="false" outlineLevel="0" collapsed="false">
      <c r="D326" s="16"/>
      <c r="K326" s="16"/>
      <c r="L326" s="16"/>
      <c r="M326" s="16"/>
      <c r="N326" s="16"/>
    </row>
    <row r="327" customFormat="false" ht="12.75" hidden="false" customHeight="false" outlineLevel="0" collapsed="false">
      <c r="D327" s="16"/>
      <c r="K327" s="16"/>
      <c r="L327" s="16"/>
      <c r="M327" s="16"/>
      <c r="N327" s="16"/>
    </row>
    <row r="328" customFormat="false" ht="12.75" hidden="false" customHeight="false" outlineLevel="0" collapsed="false">
      <c r="D328" s="16"/>
      <c r="K328" s="16"/>
      <c r="L328" s="16"/>
      <c r="M328" s="16"/>
      <c r="N328" s="16"/>
    </row>
    <row r="329" customFormat="false" ht="12.75" hidden="false" customHeight="false" outlineLevel="0" collapsed="false">
      <c r="D329" s="16"/>
      <c r="K329" s="16"/>
      <c r="L329" s="16"/>
      <c r="M329" s="16"/>
      <c r="N329" s="16"/>
    </row>
    <row r="330" customFormat="false" ht="12.75" hidden="false" customHeight="false" outlineLevel="0" collapsed="false">
      <c r="D330" s="16"/>
      <c r="K330" s="16"/>
      <c r="L330" s="16"/>
      <c r="M330" s="16"/>
      <c r="N330" s="16"/>
    </row>
    <row r="331" customFormat="false" ht="12.75" hidden="false" customHeight="false" outlineLevel="0" collapsed="false">
      <c r="D331" s="16"/>
      <c r="K331" s="16"/>
      <c r="L331" s="16"/>
      <c r="M331" s="16"/>
      <c r="N331" s="16"/>
    </row>
    <row r="332" customFormat="false" ht="12.75" hidden="false" customHeight="false" outlineLevel="0" collapsed="false">
      <c r="D332" s="16"/>
      <c r="K332" s="16"/>
      <c r="L332" s="16"/>
      <c r="M332" s="16"/>
      <c r="N332" s="16"/>
    </row>
    <row r="333" customFormat="false" ht="12.75" hidden="false" customHeight="false" outlineLevel="0" collapsed="false">
      <c r="D333" s="16"/>
      <c r="K333" s="16"/>
      <c r="L333" s="16"/>
      <c r="M333" s="16"/>
      <c r="N333" s="16"/>
    </row>
    <row r="334" customFormat="false" ht="12.75" hidden="false" customHeight="false" outlineLevel="0" collapsed="false">
      <c r="D334" s="16"/>
      <c r="K334" s="16"/>
      <c r="L334" s="16"/>
      <c r="M334" s="16"/>
      <c r="N334" s="16"/>
    </row>
    <row r="335" customFormat="false" ht="12.75" hidden="false" customHeight="false" outlineLevel="0" collapsed="false">
      <c r="D335" s="16"/>
      <c r="K335" s="16"/>
      <c r="L335" s="16"/>
      <c r="M335" s="16"/>
      <c r="N335" s="16"/>
    </row>
    <row r="336" customFormat="false" ht="12.75" hidden="false" customHeight="false" outlineLevel="0" collapsed="false">
      <c r="D336" s="16"/>
      <c r="K336" s="16"/>
      <c r="L336" s="16"/>
      <c r="M336" s="16"/>
      <c r="N336" s="16"/>
    </row>
    <row r="337" customFormat="false" ht="12.75" hidden="false" customHeight="false" outlineLevel="0" collapsed="false">
      <c r="D337" s="16"/>
      <c r="K337" s="16"/>
      <c r="L337" s="16"/>
      <c r="M337" s="16"/>
      <c r="N337" s="16"/>
    </row>
    <row r="338" customFormat="false" ht="12.75" hidden="false" customHeight="false" outlineLevel="0" collapsed="false">
      <c r="D338" s="16"/>
      <c r="K338" s="16"/>
      <c r="L338" s="16"/>
      <c r="M338" s="16"/>
      <c r="N33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31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3" ySplit="6" topLeftCell="D8" activePane="bottomRight" state="frozen"/>
      <selection pane="topLeft" activeCell="A2" activeCellId="0" sqref="A2"/>
      <selection pane="topRight" activeCell="D2" activeCellId="0" sqref="D2"/>
      <selection pane="bottomLeft" activeCell="A8" activeCellId="0" sqref="A8"/>
      <selection pane="bottomRight" activeCell="D20" activeCellId="0" sqref="D20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1" width="38.14"/>
    <col collapsed="false" customWidth="false" hidden="false" outlineLevel="0" max="2" min="2" style="1" width="12.7"/>
    <col collapsed="false" customWidth="true" hidden="false" outlineLevel="0" max="3" min="3" style="2" width="12.99"/>
    <col collapsed="false" customWidth="true" hidden="false" outlineLevel="0" max="4" min="4" style="23" width="14.85"/>
    <col collapsed="false" customWidth="false" hidden="true" outlineLevel="0" max="9" min="5" style="1" width="12.7"/>
    <col collapsed="false" customWidth="true" hidden="true" outlineLevel="0" max="10" min="10" style="1" width="13.7"/>
    <col collapsed="false" customWidth="false" hidden="true" outlineLevel="0" max="11" min="11" style="1" width="12.7"/>
    <col collapsed="false" customWidth="true" hidden="true" outlineLevel="0" max="13" min="12" style="1" width="14.14"/>
    <col collapsed="false" customWidth="false" hidden="true" outlineLevel="0" max="15" min="14" style="1" width="12.7"/>
    <col collapsed="false" customWidth="false" hidden="false" outlineLevel="0" max="257" min="16" style="1" width="12.7"/>
  </cols>
  <sheetData>
    <row r="1" customFormat="false" ht="15.75" hidden="false" customHeight="false" outlineLevel="0" collapsed="false">
      <c r="A1" s="3" t="s">
        <v>118</v>
      </c>
    </row>
    <row r="2" customFormat="false" ht="12.75" hidden="false" customHeight="false" outlineLevel="0" collapsed="false">
      <c r="A2" s="24" t="s">
        <v>119</v>
      </c>
    </row>
    <row r="3" customFormat="false" ht="12.75" hidden="false" customHeight="false" outlineLevel="0" collapsed="false">
      <c r="A3" s="1" t="s">
        <v>1</v>
      </c>
    </row>
    <row r="6" customFormat="false" ht="13.5" hidden="false" customHeight="false" outlineLevel="0" collapsed="false">
      <c r="O6" s="5" t="s">
        <v>120</v>
      </c>
    </row>
    <row r="7" customFormat="false" ht="13.5" hidden="false" customHeight="false" outlineLevel="0" collapsed="false">
      <c r="C7" s="25" t="s">
        <v>121</v>
      </c>
      <c r="D7" s="26" t="s">
        <v>122</v>
      </c>
      <c r="E7" s="27" t="n">
        <v>36617</v>
      </c>
      <c r="F7" s="27" t="n">
        <v>36647</v>
      </c>
      <c r="G7" s="27" t="n">
        <v>36678</v>
      </c>
      <c r="H7" s="27" t="n">
        <v>36708</v>
      </c>
      <c r="I7" s="27" t="n">
        <v>36739</v>
      </c>
      <c r="J7" s="27" t="n">
        <v>36770</v>
      </c>
      <c r="K7" s="27" t="n">
        <v>36800</v>
      </c>
      <c r="L7" s="27" t="n">
        <v>36831</v>
      </c>
      <c r="M7" s="27" t="n">
        <v>36861</v>
      </c>
      <c r="N7" s="28"/>
      <c r="O7" s="27" t="s">
        <v>123</v>
      </c>
      <c r="P7" s="28"/>
    </row>
    <row r="8" customFormat="false" ht="12.75" hidden="false" customHeight="false" outlineLevel="0" collapsed="false">
      <c r="A8" s="4" t="s">
        <v>24</v>
      </c>
    </row>
    <row r="9" customFormat="false" ht="8.25" hidden="false" customHeight="true" outlineLevel="0" collapsed="false">
      <c r="D9" s="29"/>
    </row>
    <row r="10" customFormat="false" ht="12.75" hidden="false" customHeight="false" outlineLevel="0" collapsed="false">
      <c r="A10" s="1" t="s">
        <v>124</v>
      </c>
      <c r="C10" s="30" t="s">
        <v>125</v>
      </c>
      <c r="D10" s="31" t="n">
        <v>122531.79</v>
      </c>
      <c r="O10" s="1" t="n">
        <f aca="false">+D10</f>
        <v>122531.79</v>
      </c>
    </row>
    <row r="11" customFormat="false" ht="12.75" hidden="false" customHeight="false" outlineLevel="0" collapsed="false">
      <c r="A11" s="1" t="s">
        <v>26</v>
      </c>
      <c r="C11" s="30" t="s">
        <v>126</v>
      </c>
      <c r="D11" s="32" t="n">
        <v>0</v>
      </c>
    </row>
    <row r="12" customFormat="false" ht="12.75" hidden="false" customHeight="false" outlineLevel="0" collapsed="false">
      <c r="A12" s="1" t="s">
        <v>35</v>
      </c>
      <c r="C12" s="30" t="s">
        <v>127</v>
      </c>
      <c r="D12" s="31" t="n">
        <v>2603</v>
      </c>
      <c r="O12" s="1" t="n">
        <f aca="false">+D12</f>
        <v>2603</v>
      </c>
      <c r="P12" s="1" t="s">
        <v>128</v>
      </c>
    </row>
    <row r="13" customFormat="false" ht="12.75" hidden="false" customHeight="false" outlineLevel="0" collapsed="false">
      <c r="A13" s="1" t="s">
        <v>36</v>
      </c>
      <c r="C13" s="30" t="s">
        <v>129</v>
      </c>
      <c r="D13" s="31" t="n">
        <v>13572.37</v>
      </c>
      <c r="P13" s="1" t="s">
        <v>130</v>
      </c>
    </row>
    <row r="14" customFormat="false" ht="12.75" hidden="false" customHeight="false" outlineLevel="0" collapsed="false">
      <c r="A14" s="1" t="s">
        <v>131</v>
      </c>
      <c r="C14" s="30"/>
      <c r="D14" s="31" t="n">
        <v>1081560.47</v>
      </c>
    </row>
    <row r="15" customFormat="false" ht="12.75" hidden="false" customHeight="false" outlineLevel="0" collapsed="false">
      <c r="A15" s="1" t="s">
        <v>132</v>
      </c>
      <c r="C15" s="30" t="s">
        <v>133</v>
      </c>
      <c r="D15" s="29" t="n">
        <v>0</v>
      </c>
      <c r="O15" s="1" t="n">
        <f aca="false">+D15</f>
        <v>0</v>
      </c>
    </row>
    <row r="16" customFormat="false" ht="12.75" hidden="false" customHeight="false" outlineLevel="0" collapsed="false">
      <c r="A16" s="1" t="s">
        <v>134</v>
      </c>
      <c r="C16" s="30" t="s">
        <v>135</v>
      </c>
      <c r="D16" s="31" t="n">
        <v>3705248.09</v>
      </c>
      <c r="O16" s="1" t="n">
        <f aca="false">+D16</f>
        <v>3705248.09</v>
      </c>
    </row>
    <row r="17" customFormat="false" ht="12.75" hidden="false" customHeight="false" outlineLevel="0" collapsed="false">
      <c r="A17" s="1" t="s">
        <v>31</v>
      </c>
      <c r="C17" s="30" t="s">
        <v>136</v>
      </c>
      <c r="D17" s="31" t="n">
        <v>1730571.09</v>
      </c>
      <c r="O17" s="1" t="n">
        <f aca="false">+D17</f>
        <v>1730571.09</v>
      </c>
    </row>
    <row r="18" customFormat="false" ht="12.75" hidden="false" customHeight="false" outlineLevel="0" collapsed="false">
      <c r="A18" s="1" t="s">
        <v>33</v>
      </c>
      <c r="C18" s="30" t="s">
        <v>137</v>
      </c>
      <c r="D18" s="29" t="n">
        <v>0</v>
      </c>
      <c r="O18" s="1" t="n">
        <f aca="false">+D18</f>
        <v>0</v>
      </c>
    </row>
    <row r="19" customFormat="false" ht="12.75" hidden="false" customHeight="false" outlineLevel="0" collapsed="false">
      <c r="A19" s="1" t="s">
        <v>138</v>
      </c>
      <c r="C19" s="30" t="s">
        <v>139</v>
      </c>
      <c r="D19" s="31" t="n">
        <v>14376462</v>
      </c>
      <c r="O19" s="1" t="n">
        <f aca="false">+D19</f>
        <v>14376462</v>
      </c>
    </row>
    <row r="20" customFormat="false" ht="12.75" hidden="false" customHeight="false" outlineLevel="0" collapsed="false">
      <c r="A20" s="1" t="s">
        <v>140</v>
      </c>
      <c r="C20" s="30" t="s">
        <v>141</v>
      </c>
      <c r="D20" s="31" t="n">
        <v>27631665.21</v>
      </c>
      <c r="O20" s="1" t="n">
        <f aca="false">+D20</f>
        <v>27631665.21</v>
      </c>
    </row>
    <row r="21" customFormat="false" ht="12.75" hidden="false" customHeight="false" outlineLevel="0" collapsed="false">
      <c r="A21" s="1" t="s">
        <v>66</v>
      </c>
      <c r="C21" s="30" t="s">
        <v>142</v>
      </c>
      <c r="D21" s="31" t="n">
        <v>1031</v>
      </c>
    </row>
    <row r="22" customFormat="false" ht="12.75" hidden="false" customHeight="false" outlineLevel="0" collapsed="false">
      <c r="A22" s="1" t="s">
        <v>143</v>
      </c>
      <c r="C22" s="30" t="s">
        <v>144</v>
      </c>
      <c r="D22" s="31" t="n">
        <v>1922336.94</v>
      </c>
      <c r="O22" s="1" t="n">
        <f aca="false">+D22</f>
        <v>1922336.94</v>
      </c>
    </row>
    <row r="23" customFormat="false" ht="12.75" hidden="false" customHeight="false" outlineLevel="0" collapsed="false">
      <c r="C23" s="30"/>
      <c r="D23" s="29"/>
      <c r="O23" s="1" t="n">
        <f aca="false">+D23</f>
        <v>0</v>
      </c>
    </row>
    <row r="24" customFormat="false" ht="6.75" hidden="false" customHeight="true" outlineLevel="0" collapsed="false">
      <c r="C24" s="30"/>
      <c r="D24" s="29"/>
      <c r="O24" s="1" t="n">
        <f aca="false">+D24</f>
        <v>0</v>
      </c>
    </row>
    <row r="25" customFormat="false" ht="13.5" hidden="false" customHeight="false" outlineLevel="0" collapsed="false">
      <c r="A25" s="4" t="s">
        <v>43</v>
      </c>
      <c r="C25" s="30"/>
      <c r="D25" s="33" t="n">
        <f aca="false">SUM(D9:D24)</f>
        <v>50587581.96</v>
      </c>
      <c r="E25" s="18" t="n">
        <f aca="false">SUM(E9:E24)</f>
        <v>0</v>
      </c>
      <c r="F25" s="18" t="n">
        <f aca="false">SUM(F9:F24)</f>
        <v>0</v>
      </c>
      <c r="G25" s="18" t="n">
        <f aca="false">SUM(G9:G24)</f>
        <v>0</v>
      </c>
      <c r="H25" s="18" t="n">
        <f aca="false">SUM(H9:H24)</f>
        <v>0</v>
      </c>
      <c r="I25" s="18" t="n">
        <f aca="false">SUM(I9:I24)</f>
        <v>0</v>
      </c>
      <c r="J25" s="18" t="n">
        <f aca="false">SUM(J9:J24)</f>
        <v>0</v>
      </c>
      <c r="K25" s="18" t="n">
        <f aca="false">SUM(K9:K24)</f>
        <v>0</v>
      </c>
      <c r="L25" s="18" t="n">
        <f aca="false">SUM(L9:L24)</f>
        <v>0</v>
      </c>
      <c r="M25" s="18" t="n">
        <f aca="false">SUM(M9:M24)</f>
        <v>0</v>
      </c>
      <c r="O25" s="1" t="n">
        <f aca="false">+D25</f>
        <v>50587581.96</v>
      </c>
    </row>
    <row r="26" customFormat="false" ht="13.5" hidden="false" customHeight="false" outlineLevel="0" collapsed="false">
      <c r="C26" s="30"/>
      <c r="D26" s="29"/>
      <c r="O26" s="1" t="n">
        <f aca="false">+D26</f>
        <v>0</v>
      </c>
    </row>
    <row r="27" customFormat="false" ht="12.75" hidden="false" customHeight="false" outlineLevel="0" collapsed="false">
      <c r="A27" s="4" t="s">
        <v>145</v>
      </c>
      <c r="C27" s="30"/>
      <c r="D27" s="29"/>
      <c r="O27" s="1" t="n">
        <f aca="false">+D27</f>
        <v>0</v>
      </c>
    </row>
    <row r="28" customFormat="false" ht="12.75" hidden="false" customHeight="false" outlineLevel="0" collapsed="false">
      <c r="C28" s="30"/>
      <c r="D28" s="29"/>
      <c r="O28" s="1" t="n">
        <f aca="false">+D28</f>
        <v>0</v>
      </c>
    </row>
    <row r="29" customFormat="false" ht="12.75" hidden="false" customHeight="false" outlineLevel="0" collapsed="false">
      <c r="C29" s="30"/>
      <c r="D29" s="29"/>
      <c r="O29" s="1" t="n">
        <f aca="false">+D29</f>
        <v>0</v>
      </c>
    </row>
    <row r="30" customFormat="false" ht="12.75" hidden="false" customHeight="false" outlineLevel="0" collapsed="false">
      <c r="C30" s="30"/>
      <c r="D30" s="29"/>
      <c r="O30" s="1" t="n">
        <f aca="false">+D30</f>
        <v>0</v>
      </c>
    </row>
    <row r="31" customFormat="false" ht="12.75" hidden="false" customHeight="false" outlineLevel="0" collapsed="false">
      <c r="A31" s="1" t="s">
        <v>45</v>
      </c>
      <c r="C31" s="30" t="s">
        <v>135</v>
      </c>
      <c r="D31" s="32" t="n">
        <v>0</v>
      </c>
      <c r="O31" s="1" t="n">
        <f aca="false">+D31</f>
        <v>0</v>
      </c>
    </row>
    <row r="32" customFormat="false" ht="12.75" hidden="false" customHeight="false" outlineLevel="0" collapsed="false">
      <c r="A32" s="1" t="s">
        <v>46</v>
      </c>
      <c r="C32" s="30" t="s">
        <v>146</v>
      </c>
      <c r="D32" s="31" t="n">
        <v>1177444.3</v>
      </c>
      <c r="O32" s="1" t="n">
        <f aca="false">+D32</f>
        <v>1177444.3</v>
      </c>
    </row>
    <row r="33" customFormat="false" ht="12.75" hidden="false" customHeight="false" outlineLevel="0" collapsed="false">
      <c r="A33" s="1" t="s">
        <v>48</v>
      </c>
      <c r="C33" s="30" t="s">
        <v>147</v>
      </c>
      <c r="D33" s="32" t="n">
        <v>0</v>
      </c>
      <c r="O33" s="1" t="n">
        <f aca="false">+D33</f>
        <v>0</v>
      </c>
    </row>
    <row r="34" customFormat="false" ht="12.75" hidden="false" customHeight="false" outlineLevel="0" collapsed="false">
      <c r="A34" s="1" t="s">
        <v>50</v>
      </c>
      <c r="C34" s="30" t="s">
        <v>148</v>
      </c>
      <c r="D34" s="31" t="n">
        <v>46004</v>
      </c>
      <c r="O34" s="1" t="n">
        <f aca="false">+D34</f>
        <v>46004</v>
      </c>
    </row>
    <row r="35" customFormat="false" ht="12.75" hidden="false" customHeight="false" outlineLevel="0" collapsed="false">
      <c r="A35" s="1" t="s">
        <v>52</v>
      </c>
      <c r="C35" s="30" t="s">
        <v>149</v>
      </c>
      <c r="D35" s="32" t="n">
        <v>0</v>
      </c>
      <c r="O35" s="1" t="n">
        <f aca="false">+D35</f>
        <v>0</v>
      </c>
    </row>
    <row r="36" customFormat="false" ht="12.75" hidden="false" customHeight="false" outlineLevel="0" collapsed="false">
      <c r="A36" s="1" t="s">
        <v>54</v>
      </c>
      <c r="C36" s="30" t="s">
        <v>150</v>
      </c>
      <c r="D36" s="32" t="n">
        <v>0</v>
      </c>
      <c r="O36" s="1" t="n">
        <f aca="false">+D36</f>
        <v>0</v>
      </c>
    </row>
    <row r="37" customFormat="false" ht="12.75" hidden="false" customHeight="false" outlineLevel="0" collapsed="false">
      <c r="A37" s="1" t="s">
        <v>58</v>
      </c>
      <c r="C37" s="30" t="s">
        <v>133</v>
      </c>
      <c r="D37" s="31" t="n">
        <v>39098006.36</v>
      </c>
      <c r="O37" s="1" t="n">
        <f aca="false">+D37</f>
        <v>39098006.36</v>
      </c>
    </row>
    <row r="38" customFormat="false" ht="12.75" hidden="false" customHeight="false" outlineLevel="0" collapsed="false">
      <c r="A38" s="1" t="s">
        <v>151</v>
      </c>
      <c r="C38" s="30"/>
      <c r="D38" s="31" t="n">
        <f aca="false">4826336.48+292.12</f>
        <v>4826628.6</v>
      </c>
    </row>
    <row r="39" customFormat="false" ht="12.75" hidden="false" customHeight="false" outlineLevel="0" collapsed="false">
      <c r="A39" s="1" t="s">
        <v>59</v>
      </c>
      <c r="C39" s="30" t="s">
        <v>152</v>
      </c>
      <c r="D39" s="31" t="n">
        <v>2951.32</v>
      </c>
      <c r="O39" s="1" t="n">
        <f aca="false">+D39</f>
        <v>2951.32</v>
      </c>
    </row>
    <row r="40" customFormat="false" ht="12.75" hidden="false" customHeight="false" outlineLevel="0" collapsed="false">
      <c r="A40" s="1" t="s">
        <v>62</v>
      </c>
      <c r="C40" s="30"/>
      <c r="D40" s="31" t="n">
        <v>547354.86</v>
      </c>
    </row>
    <row r="41" customFormat="false" ht="12.75" hidden="false" customHeight="false" outlineLevel="0" collapsed="false">
      <c r="A41" s="1" t="s">
        <v>153</v>
      </c>
      <c r="C41" s="30"/>
      <c r="D41" s="31" t="n">
        <v>395227.45</v>
      </c>
    </row>
    <row r="42" customFormat="false" ht="12.75" hidden="false" customHeight="false" outlineLevel="0" collapsed="false">
      <c r="A42" s="1" t="s">
        <v>64</v>
      </c>
      <c r="C42" s="30" t="s">
        <v>154</v>
      </c>
      <c r="D42" s="32" t="n">
        <v>0</v>
      </c>
      <c r="O42" s="1" t="n">
        <f aca="false">+D42</f>
        <v>0</v>
      </c>
    </row>
    <row r="43" customFormat="false" ht="12.75" hidden="false" customHeight="false" outlineLevel="0" collapsed="false">
      <c r="A43" s="1" t="s">
        <v>65</v>
      </c>
      <c r="C43" s="30"/>
      <c r="D43" s="31" t="n">
        <v>136371.2</v>
      </c>
    </row>
    <row r="44" customFormat="false" ht="12.75" hidden="false" customHeight="false" outlineLevel="0" collapsed="false">
      <c r="A44" s="1" t="s">
        <v>66</v>
      </c>
      <c r="C44" s="30"/>
      <c r="D44" s="32"/>
    </row>
    <row r="45" customFormat="false" ht="12.75" hidden="false" customHeight="false" outlineLevel="0" collapsed="false">
      <c r="A45" s="1" t="s">
        <v>67</v>
      </c>
      <c r="C45" s="30" t="s">
        <v>155</v>
      </c>
      <c r="D45" s="31" t="n">
        <v>3959838.74</v>
      </c>
      <c r="O45" s="1" t="n">
        <f aca="false">+D45</f>
        <v>3959838.74</v>
      </c>
    </row>
    <row r="46" customFormat="false" ht="7.5" hidden="false" customHeight="true" outlineLevel="0" collapsed="false">
      <c r="A46" s="4"/>
      <c r="C46" s="30"/>
      <c r="D46" s="32"/>
      <c r="O46" s="1" t="n">
        <f aca="false">+D46</f>
        <v>0</v>
      </c>
    </row>
    <row r="47" customFormat="false" ht="12.75" hidden="false" customHeight="false" outlineLevel="0" collapsed="false">
      <c r="A47" s="4" t="s">
        <v>68</v>
      </c>
      <c r="C47" s="30"/>
      <c r="D47" s="34" t="n">
        <f aca="false">SUM(D28:D46)</f>
        <v>50189826.83</v>
      </c>
      <c r="E47" s="19" t="n">
        <f aca="false">SUM(E28:E46)</f>
        <v>0</v>
      </c>
      <c r="F47" s="19" t="n">
        <f aca="false">SUM(F28:F46)</f>
        <v>0</v>
      </c>
      <c r="G47" s="19" t="n">
        <f aca="false">SUM(G28:G46)</f>
        <v>0</v>
      </c>
      <c r="H47" s="19" t="n">
        <f aca="false">SUM(H28:H46)</f>
        <v>0</v>
      </c>
      <c r="I47" s="19" t="n">
        <f aca="false">SUM(I28:I46)</f>
        <v>0</v>
      </c>
      <c r="J47" s="19" t="n">
        <f aca="false">SUM(J28:J46)</f>
        <v>0</v>
      </c>
      <c r="K47" s="19" t="n">
        <f aca="false">SUM(K28:K46)</f>
        <v>0</v>
      </c>
      <c r="L47" s="19" t="n">
        <f aca="false">SUM(L28:L46)</f>
        <v>0</v>
      </c>
      <c r="M47" s="19" t="n">
        <f aca="false">SUM(M28:M46)</f>
        <v>0</v>
      </c>
      <c r="O47" s="1" t="n">
        <f aca="false">+D47</f>
        <v>50189826.83</v>
      </c>
    </row>
    <row r="48" customFormat="false" ht="12.75" hidden="false" customHeight="false" outlineLevel="0" collapsed="false">
      <c r="A48" s="4"/>
      <c r="C48" s="30"/>
      <c r="D48" s="32"/>
      <c r="O48" s="1" t="n">
        <f aca="false">+D48</f>
        <v>0</v>
      </c>
    </row>
    <row r="49" customFormat="false" ht="12.75" hidden="false" customHeight="false" outlineLevel="0" collapsed="false">
      <c r="A49" s="4" t="s">
        <v>69</v>
      </c>
      <c r="C49" s="30"/>
      <c r="D49" s="32"/>
      <c r="O49" s="1" t="n">
        <f aca="false">+D49</f>
        <v>0</v>
      </c>
    </row>
    <row r="50" customFormat="false" ht="12.75" hidden="false" customHeight="false" outlineLevel="0" collapsed="false">
      <c r="A50" s="1" t="s">
        <v>156</v>
      </c>
      <c r="C50" s="30" t="s">
        <v>157</v>
      </c>
      <c r="D50" s="32" t="n">
        <f aca="false">-85347.47+D97</f>
        <v>397755.13</v>
      </c>
      <c r="O50" s="1" t="n">
        <f aca="false">+D50</f>
        <v>397755.13</v>
      </c>
    </row>
    <row r="51" customFormat="false" ht="6.75" hidden="false" customHeight="true" outlineLevel="0" collapsed="false">
      <c r="C51" s="30"/>
      <c r="D51" s="32"/>
      <c r="O51" s="1" t="n">
        <f aca="false">+D51</f>
        <v>0</v>
      </c>
    </row>
    <row r="52" customFormat="false" ht="12.75" hidden="false" customHeight="false" outlineLevel="0" collapsed="false">
      <c r="A52" s="4" t="s">
        <v>158</v>
      </c>
      <c r="C52" s="30"/>
      <c r="D52" s="34" t="n">
        <f aca="false">SUM(D48:D51)</f>
        <v>397755.13</v>
      </c>
      <c r="E52" s="19" t="n">
        <f aca="false">SUM(E48:E51)</f>
        <v>0</v>
      </c>
      <c r="F52" s="19" t="n">
        <f aca="false">SUM(F48:F51)</f>
        <v>0</v>
      </c>
      <c r="G52" s="19" t="n">
        <f aca="false">SUM(G48:G51)</f>
        <v>0</v>
      </c>
      <c r="H52" s="19" t="n">
        <f aca="false">SUM(H48:H51)</f>
        <v>0</v>
      </c>
      <c r="I52" s="19" t="n">
        <f aca="false">SUM(I48:I51)</f>
        <v>0</v>
      </c>
      <c r="J52" s="19" t="n">
        <f aca="false">SUM(J48:J51)</f>
        <v>0</v>
      </c>
      <c r="K52" s="19" t="n">
        <f aca="false">SUM(K48:K51)</f>
        <v>0</v>
      </c>
      <c r="L52" s="19" t="n">
        <f aca="false">SUM(L48:L51)</f>
        <v>0</v>
      </c>
      <c r="M52" s="19" t="n">
        <f aca="false">SUM(M48:M51)</f>
        <v>0</v>
      </c>
      <c r="O52" s="1" t="n">
        <f aca="false">+D52</f>
        <v>397755.13</v>
      </c>
    </row>
    <row r="53" customFormat="false" ht="6.75" hidden="false" customHeight="true" outlineLevel="0" collapsed="false">
      <c r="C53" s="30"/>
      <c r="D53" s="32"/>
      <c r="O53" s="1" t="n">
        <f aca="false">+D53</f>
        <v>0</v>
      </c>
    </row>
    <row r="54" customFormat="false" ht="13.5" hidden="false" customHeight="false" outlineLevel="0" collapsed="false">
      <c r="A54" s="4" t="s">
        <v>80</v>
      </c>
      <c r="C54" s="30"/>
      <c r="D54" s="33" t="n">
        <f aca="false">+D52+D47</f>
        <v>50587581.96</v>
      </c>
      <c r="E54" s="18" t="n">
        <f aca="false">+E52+E47</f>
        <v>0</v>
      </c>
      <c r="F54" s="18" t="n">
        <f aca="false">+F52+F47</f>
        <v>0</v>
      </c>
      <c r="G54" s="18" t="n">
        <f aca="false">+G52+G47</f>
        <v>0</v>
      </c>
      <c r="H54" s="18" t="n">
        <f aca="false">+H52+H47</f>
        <v>0</v>
      </c>
      <c r="I54" s="18" t="n">
        <f aca="false">+I52+I47</f>
        <v>0</v>
      </c>
      <c r="J54" s="18" t="n">
        <f aca="false">+J52+J47</f>
        <v>0</v>
      </c>
      <c r="K54" s="18" t="n">
        <f aca="false">+K52+K47</f>
        <v>0</v>
      </c>
      <c r="L54" s="18" t="n">
        <f aca="false">+L52+L47</f>
        <v>0</v>
      </c>
      <c r="M54" s="18" t="n">
        <f aca="false">+M52+M47</f>
        <v>0</v>
      </c>
      <c r="O54" s="1" t="n">
        <f aca="false">+D54</f>
        <v>50587581.96</v>
      </c>
    </row>
    <row r="55" customFormat="false" ht="13.5" hidden="false" customHeight="false" outlineLevel="0" collapsed="false">
      <c r="C55" s="30"/>
      <c r="D55" s="32"/>
      <c r="O55" s="1" t="n">
        <f aca="false">+D55</f>
        <v>0</v>
      </c>
    </row>
    <row r="56" customFormat="false" ht="12.75" hidden="false" customHeight="false" outlineLevel="0" collapsed="false">
      <c r="A56" s="1" t="s">
        <v>84</v>
      </c>
      <c r="C56" s="30"/>
      <c r="D56" s="29" t="n">
        <f aca="false">+D25-D54</f>
        <v>0</v>
      </c>
      <c r="O56" s="1" t="n">
        <f aca="false">+D56</f>
        <v>0</v>
      </c>
      <c r="P56" s="1" t="n">
        <f aca="false">+D56/2</f>
        <v>0</v>
      </c>
    </row>
    <row r="57" customFormat="false" ht="12.75" hidden="false" customHeight="false" outlineLevel="0" collapsed="false">
      <c r="C57" s="30"/>
      <c r="D57" s="29"/>
      <c r="O57" s="1" t="n">
        <f aca="false">+D57</f>
        <v>0</v>
      </c>
    </row>
    <row r="58" customFormat="false" ht="12.75" hidden="false" customHeight="false" outlineLevel="0" collapsed="false">
      <c r="C58" s="30"/>
      <c r="D58" s="29"/>
      <c r="O58" s="1" t="n">
        <f aca="false">+D58</f>
        <v>0</v>
      </c>
    </row>
    <row r="59" customFormat="false" ht="15.75" hidden="false" customHeight="false" outlineLevel="0" collapsed="false">
      <c r="A59" s="3" t="s">
        <v>159</v>
      </c>
      <c r="C59" s="30"/>
      <c r="D59" s="29"/>
      <c r="O59" s="1" t="n">
        <f aca="false">+D59</f>
        <v>0</v>
      </c>
    </row>
    <row r="60" customFormat="false" ht="12.75" hidden="false" customHeight="false" outlineLevel="0" collapsed="false">
      <c r="C60" s="30"/>
      <c r="D60" s="29"/>
      <c r="O60" s="1" t="n">
        <f aca="false">+D60</f>
        <v>0</v>
      </c>
    </row>
    <row r="61" customFormat="false" ht="12.75" hidden="false" customHeight="false" outlineLevel="0" collapsed="false">
      <c r="A61" s="4" t="s">
        <v>160</v>
      </c>
      <c r="C61" s="30"/>
      <c r="D61" s="29"/>
      <c r="O61" s="1" t="n">
        <f aca="false">+D61</f>
        <v>0</v>
      </c>
    </row>
    <row r="62" customFormat="false" ht="12.75" hidden="false" customHeight="false" outlineLevel="0" collapsed="false">
      <c r="A62" s="1" t="s">
        <v>89</v>
      </c>
      <c r="C62" s="30"/>
      <c r="D62" s="31" t="n">
        <v>0</v>
      </c>
      <c r="O62" s="1" t="n">
        <f aca="false">+D62</f>
        <v>0</v>
      </c>
    </row>
    <row r="63" customFormat="false" ht="12.75" hidden="false" customHeight="false" outlineLevel="0" collapsed="false">
      <c r="A63" s="1" t="s">
        <v>90</v>
      </c>
      <c r="C63" s="30"/>
      <c r="D63" s="31" t="n">
        <v>0</v>
      </c>
      <c r="O63" s="1" t="n">
        <f aca="false">+D63</f>
        <v>0</v>
      </c>
    </row>
    <row r="64" customFormat="false" ht="12.75" hidden="false" customHeight="false" outlineLevel="0" collapsed="false">
      <c r="A64" s="1" t="s">
        <v>91</v>
      </c>
      <c r="C64" s="14" t="s">
        <v>161</v>
      </c>
      <c r="D64" s="31" t="n">
        <v>193469.97</v>
      </c>
      <c r="O64" s="1" t="n">
        <f aca="false">+D64</f>
        <v>193469.97</v>
      </c>
    </row>
    <row r="65" customFormat="false" ht="12.75" hidden="false" customHeight="false" outlineLevel="0" collapsed="false">
      <c r="A65" s="1" t="s">
        <v>92</v>
      </c>
      <c r="C65" s="30" t="s">
        <v>162</v>
      </c>
      <c r="D65" s="31" t="n">
        <v>2450187.18</v>
      </c>
      <c r="O65" s="1" t="n">
        <f aca="false">+D65</f>
        <v>2450187.18</v>
      </c>
    </row>
    <row r="66" customFormat="false" ht="12.75" hidden="false" customHeight="false" outlineLevel="0" collapsed="false">
      <c r="A66" s="1" t="s">
        <v>93</v>
      </c>
      <c r="C66" s="30" t="s">
        <v>163</v>
      </c>
      <c r="D66" s="31" t="n">
        <v>-14158.95</v>
      </c>
    </row>
    <row r="67" customFormat="false" ht="12.75" hidden="false" customHeight="false" outlineLevel="0" collapsed="false">
      <c r="A67" s="1" t="s">
        <v>96</v>
      </c>
      <c r="C67" s="30" t="s">
        <v>164</v>
      </c>
      <c r="D67" s="31" t="n">
        <v>0</v>
      </c>
      <c r="O67" s="1" t="n">
        <f aca="false">+D67</f>
        <v>0</v>
      </c>
    </row>
    <row r="68" customFormat="false" ht="12.75" hidden="false" customHeight="false" outlineLevel="0" collapsed="false">
      <c r="A68" s="1" t="s">
        <v>165</v>
      </c>
      <c r="C68" s="30" t="s">
        <v>166</v>
      </c>
      <c r="D68" s="31" t="n">
        <v>237678.38</v>
      </c>
    </row>
    <row r="69" customFormat="false" ht="12.75" hidden="false" customHeight="false" outlineLevel="0" collapsed="false">
      <c r="A69" s="1" t="s">
        <v>95</v>
      </c>
      <c r="C69" s="30" t="s">
        <v>167</v>
      </c>
      <c r="D69" s="31" t="n">
        <v>45000</v>
      </c>
      <c r="O69" s="1" t="n">
        <f aca="false">+D69</f>
        <v>45000</v>
      </c>
    </row>
    <row r="70" customFormat="false" ht="12.75" hidden="false" customHeight="false" outlineLevel="0" collapsed="false">
      <c r="A70" s="1" t="s">
        <v>168</v>
      </c>
      <c r="C70" s="30"/>
      <c r="D70" s="35" t="n">
        <f aca="false">SUM(D63:D69)</f>
        <v>2912176.58</v>
      </c>
      <c r="E70" s="36" t="n">
        <f aca="false">SUM(E63:E69)</f>
        <v>0</v>
      </c>
      <c r="F70" s="36" t="n">
        <f aca="false">SUM(F63:F69)</f>
        <v>0</v>
      </c>
      <c r="G70" s="36" t="n">
        <f aca="false">SUM(G63:G69)</f>
        <v>0</v>
      </c>
      <c r="H70" s="36" t="n">
        <f aca="false">SUM(H63:H69)</f>
        <v>0</v>
      </c>
      <c r="I70" s="36" t="n">
        <f aca="false">SUM(I63:I69)</f>
        <v>0</v>
      </c>
      <c r="J70" s="36" t="n">
        <f aca="false">SUM(J63:J69)</f>
        <v>0</v>
      </c>
      <c r="K70" s="36" t="n">
        <f aca="false">SUM(K63:K69)</f>
        <v>0</v>
      </c>
      <c r="L70" s="36" t="n">
        <f aca="false">SUM(L63:L69)</f>
        <v>0</v>
      </c>
      <c r="M70" s="36" t="n">
        <f aca="false">SUM(M63:M69)</f>
        <v>0</v>
      </c>
      <c r="N70" s="37"/>
      <c r="O70" s="1" t="n">
        <f aca="false">+D70</f>
        <v>2912176.58</v>
      </c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customFormat="false" ht="12.75" hidden="false" customHeight="false" outlineLevel="0" collapsed="false">
      <c r="C71" s="30"/>
      <c r="D71" s="29"/>
      <c r="O71" s="1" t="n">
        <f aca="false">+D71</f>
        <v>0</v>
      </c>
    </row>
    <row r="72" customFormat="false" ht="12.75" hidden="false" customHeight="false" outlineLevel="0" collapsed="false">
      <c r="A72" s="4" t="s">
        <v>98</v>
      </c>
      <c r="C72" s="30"/>
      <c r="D72" s="29"/>
      <c r="O72" s="1" t="n">
        <f aca="false">+D72</f>
        <v>0</v>
      </c>
    </row>
    <row r="73" customFormat="false" ht="12.75" hidden="false" customHeight="false" outlineLevel="0" collapsed="false">
      <c r="A73" s="1" t="s">
        <v>99</v>
      </c>
      <c r="C73" s="14" t="s">
        <v>169</v>
      </c>
      <c r="D73" s="31" t="n">
        <v>453593.48</v>
      </c>
      <c r="O73" s="1" t="n">
        <f aca="false">+D73</f>
        <v>453593.48</v>
      </c>
    </row>
    <row r="74" customFormat="false" ht="12.75" hidden="false" customHeight="false" outlineLevel="0" collapsed="false">
      <c r="A74" s="1" t="s">
        <v>100</v>
      </c>
      <c r="C74" s="14" t="s">
        <v>170</v>
      </c>
      <c r="D74" s="31" t="n">
        <v>-13572.37</v>
      </c>
    </row>
    <row r="75" customFormat="false" ht="12.75" hidden="false" customHeight="false" outlineLevel="0" collapsed="false">
      <c r="A75" s="1" t="s">
        <v>101</v>
      </c>
      <c r="C75" s="14" t="s">
        <v>171</v>
      </c>
      <c r="D75" s="38" t="n">
        <v>665841.54</v>
      </c>
      <c r="O75" s="1" t="n">
        <f aca="false">+D75</f>
        <v>665841.54</v>
      </c>
    </row>
    <row r="76" customFormat="false" ht="12.75" hidden="false" customHeight="false" outlineLevel="0" collapsed="false">
      <c r="A76" s="1" t="s">
        <v>102</v>
      </c>
      <c r="C76" s="30"/>
      <c r="D76" s="35" t="n">
        <f aca="false">SUM(D73:D75)</f>
        <v>1105862.65</v>
      </c>
      <c r="E76" s="36" t="n">
        <f aca="false">SUM(E73:E75)</f>
        <v>0</v>
      </c>
      <c r="F76" s="36" t="n">
        <f aca="false">SUM(F73:F75)</f>
        <v>0</v>
      </c>
      <c r="G76" s="36" t="n">
        <f aca="false">SUM(G73:G75)</f>
        <v>0</v>
      </c>
      <c r="H76" s="36" t="n">
        <f aca="false">SUM(H73:H75)</f>
        <v>0</v>
      </c>
      <c r="I76" s="36" t="n">
        <f aca="false">SUM(I73:I75)</f>
        <v>0</v>
      </c>
      <c r="J76" s="36" t="n">
        <f aca="false">SUM(J73:J75)</f>
        <v>0</v>
      </c>
      <c r="K76" s="36" t="n">
        <f aca="false">SUM(K73:K75)</f>
        <v>0</v>
      </c>
      <c r="L76" s="36" t="n">
        <f aca="false">SUM(L73:L75)</f>
        <v>0</v>
      </c>
      <c r="M76" s="36" t="n">
        <f aca="false">SUM(M73:M75)</f>
        <v>0</v>
      </c>
      <c r="O76" s="1" t="n">
        <f aca="false">+D76</f>
        <v>1105862.65</v>
      </c>
    </row>
    <row r="77" customFormat="false" ht="12.75" hidden="false" customHeight="false" outlineLevel="0" collapsed="false">
      <c r="C77" s="30"/>
      <c r="D77" s="29"/>
      <c r="E77" s="39"/>
      <c r="F77" s="39"/>
      <c r="G77" s="39"/>
      <c r="H77" s="39"/>
      <c r="I77" s="39"/>
      <c r="J77" s="39"/>
      <c r="K77" s="39"/>
      <c r="L77" s="39"/>
      <c r="M77" s="39"/>
      <c r="O77" s="1" t="n">
        <f aca="false">+D77</f>
        <v>0</v>
      </c>
    </row>
    <row r="78" customFormat="false" ht="12.75" hidden="false" customHeight="false" outlineLevel="0" collapsed="false">
      <c r="A78" s="4" t="s">
        <v>103</v>
      </c>
      <c r="C78" s="30"/>
      <c r="D78" s="35" t="n">
        <f aca="false">+D70-D76</f>
        <v>1806313.93</v>
      </c>
      <c r="E78" s="40" t="n">
        <f aca="false">+E70-E76</f>
        <v>0</v>
      </c>
      <c r="F78" s="40" t="n">
        <f aca="false">+F70-F76</f>
        <v>0</v>
      </c>
      <c r="G78" s="40" t="n">
        <f aca="false">+G70-G76</f>
        <v>0</v>
      </c>
      <c r="H78" s="40" t="n">
        <f aca="false">+H70-H76</f>
        <v>0</v>
      </c>
      <c r="I78" s="40" t="n">
        <f aca="false">+I70-I76</f>
        <v>0</v>
      </c>
      <c r="J78" s="40" t="n">
        <f aca="false">+J70-J76</f>
        <v>0</v>
      </c>
      <c r="K78" s="40" t="n">
        <f aca="false">+K70-K76</f>
        <v>0</v>
      </c>
      <c r="L78" s="40" t="n">
        <f aca="false">+L70-L76</f>
        <v>0</v>
      </c>
      <c r="M78" s="40" t="n">
        <f aca="false">+M70-M76</f>
        <v>0</v>
      </c>
      <c r="O78" s="1" t="n">
        <f aca="false">+D78</f>
        <v>1806313.93</v>
      </c>
    </row>
    <row r="79" customFormat="false" ht="12.75" hidden="false" customHeight="false" outlineLevel="0" collapsed="false">
      <c r="A79" s="4"/>
      <c r="C79" s="30"/>
      <c r="D79" s="29"/>
      <c r="E79" s="39"/>
      <c r="F79" s="39"/>
      <c r="G79" s="39"/>
      <c r="H79" s="39"/>
      <c r="I79" s="39"/>
      <c r="J79" s="39"/>
      <c r="K79" s="39"/>
      <c r="L79" s="39"/>
      <c r="M79" s="39"/>
      <c r="O79" s="1" t="n">
        <f aca="false">+D79</f>
        <v>0</v>
      </c>
    </row>
    <row r="80" customFormat="false" ht="12.75" hidden="false" customHeight="false" outlineLevel="0" collapsed="false">
      <c r="A80" s="4" t="s">
        <v>104</v>
      </c>
      <c r="C80" s="30"/>
      <c r="D80" s="29"/>
      <c r="O80" s="1" t="n">
        <f aca="false">+D80</f>
        <v>0</v>
      </c>
    </row>
    <row r="81" customFormat="false" ht="12.75" hidden="false" customHeight="false" outlineLevel="0" collapsed="false">
      <c r="A81" s="1" t="s">
        <v>105</v>
      </c>
      <c r="C81" s="30" t="s">
        <v>172</v>
      </c>
      <c r="D81" s="41" t="s">
        <v>173</v>
      </c>
      <c r="O81" s="1" t="str">
        <f aca="false">+D81</f>
        <v>NA</v>
      </c>
    </row>
    <row r="82" customFormat="false" ht="12.75" hidden="false" customHeight="false" outlineLevel="0" collapsed="false">
      <c r="A82" s="1" t="s">
        <v>174</v>
      </c>
      <c r="C82" s="30" t="s">
        <v>175</v>
      </c>
      <c r="D82" s="41" t="s">
        <v>173</v>
      </c>
      <c r="O82" s="1" t="str">
        <f aca="false">+D82</f>
        <v>NA</v>
      </c>
    </row>
    <row r="83" customFormat="false" ht="9" hidden="false" customHeight="true" outlineLevel="0" collapsed="false">
      <c r="C83" s="30"/>
      <c r="D83" s="42"/>
      <c r="O83" s="1" t="n">
        <f aca="false">+D83</f>
        <v>0</v>
      </c>
    </row>
    <row r="84" customFormat="false" ht="12.75" hidden="false" customHeight="false" outlineLevel="0" collapsed="false">
      <c r="A84" s="21" t="s">
        <v>107</v>
      </c>
      <c r="C84" s="30"/>
      <c r="D84" s="43" t="n">
        <v>1104060.22</v>
      </c>
      <c r="E84" s="40" t="n">
        <f aca="false">SUM(E81:E82)</f>
        <v>0</v>
      </c>
      <c r="F84" s="40" t="n">
        <f aca="false">SUM(F81:F82)</f>
        <v>0</v>
      </c>
      <c r="G84" s="40" t="n">
        <f aca="false">SUM(G81:G82)</f>
        <v>0</v>
      </c>
      <c r="H84" s="40" t="n">
        <f aca="false">SUM(H81:H82)</f>
        <v>0</v>
      </c>
      <c r="I84" s="40" t="n">
        <f aca="false">SUM(I81:I82)</f>
        <v>0</v>
      </c>
      <c r="J84" s="40" t="n">
        <f aca="false">SUM(J81:J82)</f>
        <v>0</v>
      </c>
      <c r="K84" s="40" t="n">
        <f aca="false">SUM(K81:K82)</f>
        <v>0</v>
      </c>
      <c r="L84" s="40" t="n">
        <f aca="false">SUM(L81:L82)</f>
        <v>0</v>
      </c>
      <c r="M84" s="40" t="n">
        <f aca="false">SUM(M81:M82)</f>
        <v>0</v>
      </c>
      <c r="O84" s="1" t="n">
        <f aca="false">+D84</f>
        <v>1104060.22</v>
      </c>
    </row>
    <row r="85" customFormat="false" ht="12.75" hidden="false" customHeight="false" outlineLevel="0" collapsed="false">
      <c r="A85" s="4"/>
      <c r="C85" s="30"/>
      <c r="D85" s="29"/>
      <c r="O85" s="1" t="n">
        <f aca="false">+D85</f>
        <v>0</v>
      </c>
    </row>
    <row r="86" customFormat="false" ht="12.75" hidden="false" customHeight="false" outlineLevel="0" collapsed="false">
      <c r="A86" s="4" t="s">
        <v>108</v>
      </c>
      <c r="C86" s="30"/>
      <c r="D86" s="35" t="n">
        <f aca="false">+D78-D84</f>
        <v>702253.71</v>
      </c>
      <c r="E86" s="40" t="n">
        <f aca="false">+E78-E84</f>
        <v>0</v>
      </c>
      <c r="F86" s="40" t="n">
        <f aca="false">+F78-F84</f>
        <v>0</v>
      </c>
      <c r="G86" s="40" t="n">
        <f aca="false">+G78-G84</f>
        <v>0</v>
      </c>
      <c r="H86" s="40" t="n">
        <f aca="false">+H78-H84</f>
        <v>0</v>
      </c>
      <c r="I86" s="40" t="n">
        <f aca="false">+I78-I84</f>
        <v>0</v>
      </c>
      <c r="J86" s="40" t="n">
        <f aca="false">+J78-J84</f>
        <v>0</v>
      </c>
      <c r="K86" s="40" t="n">
        <f aca="false">+K78-K84</f>
        <v>0</v>
      </c>
      <c r="L86" s="40" t="n">
        <f aca="false">+L78-L84</f>
        <v>0</v>
      </c>
      <c r="M86" s="40" t="n">
        <f aca="false">+M78-M84</f>
        <v>0</v>
      </c>
      <c r="O86" s="1" t="n">
        <f aca="false">+D86</f>
        <v>702253.71</v>
      </c>
    </row>
    <row r="87" customFormat="false" ht="12.75" hidden="false" customHeight="false" outlineLevel="0" collapsed="false">
      <c r="A87" s="4"/>
      <c r="C87" s="30"/>
      <c r="D87" s="29"/>
      <c r="O87" s="1" t="n">
        <f aca="false">+D87</f>
        <v>0</v>
      </c>
    </row>
    <row r="88" customFormat="false" ht="12.75" hidden="false" customHeight="false" outlineLevel="0" collapsed="false">
      <c r="A88" s="4" t="s">
        <v>109</v>
      </c>
      <c r="C88" s="30"/>
      <c r="D88" s="29"/>
      <c r="O88" s="1" t="n">
        <f aca="false">+D88</f>
        <v>0</v>
      </c>
    </row>
    <row r="89" customFormat="false" ht="12.75" hidden="false" customHeight="false" outlineLevel="0" collapsed="false">
      <c r="A89" s="1" t="s">
        <v>176</v>
      </c>
      <c r="C89" s="30" t="s">
        <v>177</v>
      </c>
      <c r="D89" s="31" t="n">
        <v>-46857.89</v>
      </c>
      <c r="O89" s="1" t="n">
        <f aca="false">+D89</f>
        <v>-46857.89</v>
      </c>
    </row>
    <row r="90" customFormat="false" ht="12.75" hidden="false" customHeight="false" outlineLevel="0" collapsed="false">
      <c r="A90" s="21" t="s">
        <v>178</v>
      </c>
      <c r="C90" s="30"/>
      <c r="D90" s="31" t="n">
        <v>-40148</v>
      </c>
      <c r="O90" s="1" t="n">
        <f aca="false">+D90</f>
        <v>-40148</v>
      </c>
    </row>
    <row r="91" customFormat="false" ht="12.75" hidden="false" customHeight="false" outlineLevel="0" collapsed="false">
      <c r="A91" s="4"/>
      <c r="C91" s="30"/>
      <c r="D91" s="29"/>
    </row>
    <row r="92" customFormat="false" ht="12.75" hidden="false" customHeight="false" outlineLevel="0" collapsed="false">
      <c r="A92" s="4" t="s">
        <v>179</v>
      </c>
      <c r="C92" s="30"/>
      <c r="D92" s="35" t="n">
        <f aca="false">+D86-D89-D90</f>
        <v>789259.6</v>
      </c>
      <c r="E92" s="40" t="n">
        <f aca="false">+E86+E89</f>
        <v>0</v>
      </c>
      <c r="F92" s="40" t="n">
        <f aca="false">+F86+F89</f>
        <v>0</v>
      </c>
      <c r="G92" s="40" t="n">
        <f aca="false">+G86+G89</f>
        <v>0</v>
      </c>
      <c r="H92" s="40" t="n">
        <f aca="false">+H86+H89</f>
        <v>0</v>
      </c>
      <c r="I92" s="40" t="n">
        <f aca="false">+I86+I89</f>
        <v>0</v>
      </c>
      <c r="J92" s="40" t="n">
        <f aca="false">+J86+J89</f>
        <v>0</v>
      </c>
      <c r="K92" s="40" t="n">
        <f aca="false">+K86+K89</f>
        <v>0</v>
      </c>
      <c r="L92" s="40" t="n">
        <f aca="false">+L86+L89</f>
        <v>0</v>
      </c>
      <c r="M92" s="40" t="n">
        <f aca="false">+M86+M89</f>
        <v>0</v>
      </c>
      <c r="O92" s="1" t="n">
        <f aca="false">+D92</f>
        <v>789259.6</v>
      </c>
    </row>
    <row r="93" customFormat="false" ht="12.75" hidden="false" customHeight="false" outlineLevel="0" collapsed="false">
      <c r="A93" s="4"/>
      <c r="C93" s="30"/>
      <c r="D93" s="29"/>
      <c r="E93" s="39"/>
      <c r="F93" s="39"/>
      <c r="G93" s="39"/>
      <c r="H93" s="39"/>
      <c r="I93" s="39"/>
      <c r="J93" s="39"/>
      <c r="K93" s="39"/>
      <c r="L93" s="39"/>
      <c r="M93" s="39"/>
      <c r="O93" s="1" t="n">
        <f aca="false">+D93</f>
        <v>0</v>
      </c>
    </row>
    <row r="94" customFormat="false" ht="12.75" hidden="false" customHeight="false" outlineLevel="0" collapsed="false">
      <c r="A94" s="1" t="s">
        <v>115</v>
      </c>
      <c r="C94" s="30" t="s">
        <v>180</v>
      </c>
      <c r="D94" s="31" t="n">
        <v>-1031</v>
      </c>
      <c r="E94" s="39"/>
      <c r="F94" s="39"/>
      <c r="G94" s="39"/>
      <c r="H94" s="39"/>
      <c r="I94" s="39"/>
      <c r="J94" s="39"/>
      <c r="K94" s="39"/>
      <c r="L94" s="39"/>
      <c r="M94" s="39"/>
    </row>
    <row r="95" customFormat="false" ht="12.75" hidden="false" customHeight="false" outlineLevel="0" collapsed="false">
      <c r="A95" s="1" t="s">
        <v>181</v>
      </c>
      <c r="C95" s="30" t="s">
        <v>182</v>
      </c>
      <c r="D95" s="31" t="n">
        <v>307188</v>
      </c>
      <c r="O95" s="1" t="n">
        <f aca="false">+D95</f>
        <v>307188</v>
      </c>
    </row>
    <row r="96" customFormat="false" ht="12.75" hidden="false" customHeight="false" outlineLevel="0" collapsed="false">
      <c r="C96" s="30"/>
      <c r="D96" s="29"/>
      <c r="O96" s="1" t="n">
        <f aca="false">+D96</f>
        <v>0</v>
      </c>
    </row>
    <row r="97" customFormat="false" ht="13.5" hidden="false" customHeight="false" outlineLevel="0" collapsed="false">
      <c r="A97" s="4" t="s">
        <v>117</v>
      </c>
      <c r="C97" s="30"/>
      <c r="D97" s="44" t="n">
        <f aca="false">+D92-D95-D94</f>
        <v>483102.6</v>
      </c>
      <c r="E97" s="45" t="n">
        <f aca="false">+E95-E92</f>
        <v>0</v>
      </c>
      <c r="F97" s="45" t="n">
        <f aca="false">+F95-F92</f>
        <v>0</v>
      </c>
      <c r="G97" s="45" t="n">
        <f aca="false">+G95-G92</f>
        <v>0</v>
      </c>
      <c r="H97" s="45" t="n">
        <f aca="false">+H95-H92</f>
        <v>0</v>
      </c>
      <c r="I97" s="45" t="n">
        <f aca="false">+I95-I92</f>
        <v>0</v>
      </c>
      <c r="J97" s="45" t="n">
        <f aca="false">+J95-J92</f>
        <v>0</v>
      </c>
      <c r="K97" s="45" t="n">
        <f aca="false">+K95-K92</f>
        <v>0</v>
      </c>
      <c r="L97" s="45" t="n">
        <f aca="false">+L95-L92</f>
        <v>0</v>
      </c>
      <c r="M97" s="45" t="n">
        <f aca="false">+M95-M92</f>
        <v>0</v>
      </c>
      <c r="O97" s="1" t="n">
        <f aca="false">+D97</f>
        <v>483102.6</v>
      </c>
    </row>
    <row r="98" customFormat="false" ht="13.5" hidden="false" customHeight="false" outlineLevel="0" collapsed="false">
      <c r="C98" s="30"/>
      <c r="D98" s="29"/>
    </row>
    <row r="99" customFormat="false" ht="12.75" hidden="false" customHeight="false" outlineLevel="0" collapsed="false">
      <c r="A99" s="1" t="s">
        <v>183</v>
      </c>
      <c r="C99" s="30"/>
      <c r="D99" s="29"/>
    </row>
    <row r="100" customFormat="false" ht="12.75" hidden="false" customHeight="false" outlineLevel="0" collapsed="false">
      <c r="A100" s="30"/>
      <c r="C100" s="30"/>
      <c r="D100" s="29"/>
    </row>
    <row r="101" customFormat="false" ht="12.75" hidden="false" customHeight="false" outlineLevel="0" collapsed="false">
      <c r="C101" s="30"/>
      <c r="D101" s="29"/>
    </row>
    <row r="102" customFormat="false" ht="12.75" hidden="false" customHeight="false" outlineLevel="0" collapsed="false">
      <c r="C102" s="30"/>
      <c r="D102" s="29"/>
    </row>
    <row r="103" customFormat="false" ht="12.75" hidden="false" customHeight="false" outlineLevel="0" collapsed="false">
      <c r="C103" s="30"/>
      <c r="D103" s="29"/>
    </row>
    <row r="104" customFormat="false" ht="12.75" hidden="false" customHeight="false" outlineLevel="0" collapsed="false">
      <c r="C104" s="30"/>
      <c r="D104" s="29"/>
    </row>
    <row r="105" customFormat="false" ht="12.75" hidden="false" customHeight="false" outlineLevel="0" collapsed="false">
      <c r="C105" s="30"/>
      <c r="D105" s="29"/>
    </row>
    <row r="106" customFormat="false" ht="12.75" hidden="false" customHeight="false" outlineLevel="0" collapsed="false">
      <c r="C106" s="30"/>
      <c r="D106" s="29"/>
    </row>
    <row r="107" customFormat="false" ht="12.75" hidden="false" customHeight="false" outlineLevel="0" collapsed="false">
      <c r="C107" s="30"/>
      <c r="D107" s="29"/>
    </row>
    <row r="108" customFormat="false" ht="12.75" hidden="false" customHeight="false" outlineLevel="0" collapsed="false">
      <c r="C108" s="30"/>
      <c r="D108" s="29"/>
    </row>
    <row r="109" customFormat="false" ht="12.75" hidden="false" customHeight="false" outlineLevel="0" collapsed="false">
      <c r="C109" s="30"/>
      <c r="D109" s="29"/>
    </row>
    <row r="110" customFormat="false" ht="12.75" hidden="false" customHeight="false" outlineLevel="0" collapsed="false">
      <c r="C110" s="30"/>
      <c r="D110" s="29"/>
    </row>
    <row r="111" customFormat="false" ht="12.75" hidden="false" customHeight="false" outlineLevel="0" collapsed="false">
      <c r="C111" s="30"/>
      <c r="D111" s="29"/>
    </row>
    <row r="112" customFormat="false" ht="12.75" hidden="false" customHeight="false" outlineLevel="0" collapsed="false">
      <c r="C112" s="30"/>
      <c r="D112" s="29"/>
    </row>
    <row r="113" customFormat="false" ht="12.75" hidden="false" customHeight="false" outlineLevel="0" collapsed="false">
      <c r="C113" s="30"/>
      <c r="D113" s="29"/>
    </row>
    <row r="114" customFormat="false" ht="12.75" hidden="false" customHeight="false" outlineLevel="0" collapsed="false">
      <c r="C114" s="30"/>
      <c r="D114" s="29"/>
    </row>
    <row r="115" customFormat="false" ht="12.75" hidden="false" customHeight="false" outlineLevel="0" collapsed="false">
      <c r="C115" s="30"/>
      <c r="D115" s="29"/>
    </row>
    <row r="116" customFormat="false" ht="12.75" hidden="false" customHeight="false" outlineLevel="0" collapsed="false">
      <c r="C116" s="30"/>
      <c r="D116" s="29"/>
    </row>
    <row r="117" customFormat="false" ht="12.75" hidden="false" customHeight="false" outlineLevel="0" collapsed="false">
      <c r="C117" s="16"/>
      <c r="D117" s="29"/>
    </row>
    <row r="118" customFormat="false" ht="12.75" hidden="false" customHeight="false" outlineLevel="0" collapsed="false">
      <c r="C118" s="16"/>
      <c r="D118" s="29"/>
    </row>
    <row r="119" customFormat="false" ht="12.75" hidden="false" customHeight="false" outlineLevel="0" collapsed="false">
      <c r="C119" s="16"/>
      <c r="D119" s="29"/>
    </row>
    <row r="120" customFormat="false" ht="12.75" hidden="false" customHeight="false" outlineLevel="0" collapsed="false">
      <c r="C120" s="16"/>
      <c r="D120" s="29"/>
    </row>
    <row r="121" customFormat="false" ht="12.75" hidden="false" customHeight="false" outlineLevel="0" collapsed="false">
      <c r="C121" s="16"/>
      <c r="D121" s="29"/>
    </row>
    <row r="122" customFormat="false" ht="12.75" hidden="false" customHeight="false" outlineLevel="0" collapsed="false">
      <c r="C122" s="16"/>
      <c r="D122" s="29"/>
    </row>
    <row r="123" customFormat="false" ht="12.75" hidden="false" customHeight="false" outlineLevel="0" collapsed="false">
      <c r="C123" s="16"/>
      <c r="D123" s="29"/>
    </row>
    <row r="124" customFormat="false" ht="12.75" hidden="false" customHeight="false" outlineLevel="0" collapsed="false">
      <c r="C124" s="16"/>
      <c r="D124" s="29"/>
    </row>
    <row r="125" customFormat="false" ht="12.75" hidden="false" customHeight="false" outlineLevel="0" collapsed="false">
      <c r="C125" s="16"/>
      <c r="D125" s="29"/>
    </row>
    <row r="126" customFormat="false" ht="12.75" hidden="false" customHeight="false" outlineLevel="0" collapsed="false">
      <c r="C126" s="16"/>
      <c r="D126" s="29"/>
    </row>
    <row r="127" customFormat="false" ht="12.75" hidden="false" customHeight="false" outlineLevel="0" collapsed="false">
      <c r="C127" s="16"/>
      <c r="D127" s="29"/>
    </row>
    <row r="128" customFormat="false" ht="12.75" hidden="false" customHeight="false" outlineLevel="0" collapsed="false">
      <c r="C128" s="16"/>
      <c r="D128" s="29"/>
    </row>
    <row r="129" customFormat="false" ht="12.75" hidden="false" customHeight="false" outlineLevel="0" collapsed="false">
      <c r="C129" s="16"/>
      <c r="D129" s="29"/>
    </row>
    <row r="130" customFormat="false" ht="12.75" hidden="false" customHeight="false" outlineLevel="0" collapsed="false">
      <c r="C130" s="16"/>
      <c r="D130" s="29"/>
    </row>
    <row r="131" customFormat="false" ht="12.75" hidden="false" customHeight="false" outlineLevel="0" collapsed="false">
      <c r="C131" s="16"/>
      <c r="D131" s="29"/>
    </row>
    <row r="132" customFormat="false" ht="12.75" hidden="false" customHeight="false" outlineLevel="0" collapsed="false">
      <c r="C132" s="16"/>
      <c r="D132" s="29"/>
    </row>
    <row r="133" customFormat="false" ht="12.75" hidden="false" customHeight="false" outlineLevel="0" collapsed="false">
      <c r="C133" s="16"/>
    </row>
    <row r="134" customFormat="false" ht="12.75" hidden="false" customHeight="false" outlineLevel="0" collapsed="false">
      <c r="C134" s="16"/>
    </row>
    <row r="135" customFormat="false" ht="12.75" hidden="false" customHeight="false" outlineLevel="0" collapsed="false">
      <c r="C135" s="16"/>
    </row>
    <row r="136" customFormat="false" ht="12.75" hidden="false" customHeight="false" outlineLevel="0" collapsed="false">
      <c r="C136" s="16"/>
    </row>
    <row r="137" customFormat="false" ht="12.75" hidden="false" customHeight="false" outlineLevel="0" collapsed="false">
      <c r="C137" s="16"/>
    </row>
    <row r="138" customFormat="false" ht="12.75" hidden="false" customHeight="false" outlineLevel="0" collapsed="false">
      <c r="C138" s="16"/>
    </row>
    <row r="139" customFormat="false" ht="12.75" hidden="false" customHeight="false" outlineLevel="0" collapsed="false">
      <c r="C139" s="16"/>
    </row>
    <row r="140" customFormat="false" ht="12.75" hidden="false" customHeight="false" outlineLevel="0" collapsed="false">
      <c r="C140" s="16"/>
    </row>
    <row r="141" customFormat="false" ht="12.75" hidden="false" customHeight="false" outlineLevel="0" collapsed="false">
      <c r="C141" s="16"/>
    </row>
    <row r="142" customFormat="false" ht="12.75" hidden="false" customHeight="false" outlineLevel="0" collapsed="false">
      <c r="C142" s="16"/>
    </row>
    <row r="143" customFormat="false" ht="12.75" hidden="false" customHeight="false" outlineLevel="0" collapsed="false">
      <c r="C143" s="16"/>
    </row>
    <row r="144" customFormat="false" ht="12.75" hidden="false" customHeight="false" outlineLevel="0" collapsed="false">
      <c r="C144" s="16"/>
    </row>
    <row r="145" customFormat="false" ht="12.75" hidden="false" customHeight="false" outlineLevel="0" collapsed="false">
      <c r="C145" s="16"/>
    </row>
    <row r="146" customFormat="false" ht="12.75" hidden="false" customHeight="false" outlineLevel="0" collapsed="false">
      <c r="C146" s="16"/>
    </row>
    <row r="147" customFormat="false" ht="12.75" hidden="false" customHeight="false" outlineLevel="0" collapsed="false">
      <c r="C147" s="16"/>
    </row>
    <row r="148" customFormat="false" ht="12.75" hidden="false" customHeight="false" outlineLevel="0" collapsed="false">
      <c r="C148" s="16"/>
    </row>
    <row r="149" customFormat="false" ht="12.75" hidden="false" customHeight="false" outlineLevel="0" collapsed="false">
      <c r="C149" s="16"/>
    </row>
    <row r="150" customFormat="false" ht="12.75" hidden="false" customHeight="false" outlineLevel="0" collapsed="false">
      <c r="C150" s="16"/>
    </row>
    <row r="151" customFormat="false" ht="12.75" hidden="false" customHeight="false" outlineLevel="0" collapsed="false">
      <c r="C151" s="16"/>
    </row>
    <row r="152" customFormat="false" ht="12.75" hidden="false" customHeight="false" outlineLevel="0" collapsed="false">
      <c r="C152" s="16"/>
    </row>
    <row r="153" customFormat="false" ht="12.75" hidden="false" customHeight="false" outlineLevel="0" collapsed="false">
      <c r="C153" s="16"/>
    </row>
    <row r="154" customFormat="false" ht="12.75" hidden="false" customHeight="false" outlineLevel="0" collapsed="false">
      <c r="C154" s="16"/>
    </row>
    <row r="155" customFormat="false" ht="12.75" hidden="false" customHeight="false" outlineLevel="0" collapsed="false">
      <c r="C155" s="16"/>
    </row>
    <row r="156" customFormat="false" ht="12.75" hidden="false" customHeight="false" outlineLevel="0" collapsed="false">
      <c r="C156" s="16"/>
    </row>
    <row r="157" customFormat="false" ht="12.75" hidden="false" customHeight="false" outlineLevel="0" collapsed="false">
      <c r="C157" s="16"/>
    </row>
    <row r="158" customFormat="false" ht="12.75" hidden="false" customHeight="false" outlineLevel="0" collapsed="false">
      <c r="C158" s="16"/>
    </row>
    <row r="159" customFormat="false" ht="12.75" hidden="false" customHeight="false" outlineLevel="0" collapsed="false">
      <c r="C159" s="16"/>
    </row>
    <row r="160" customFormat="false" ht="12.75" hidden="false" customHeight="false" outlineLevel="0" collapsed="false">
      <c r="C160" s="16"/>
    </row>
    <row r="161" customFormat="false" ht="12.75" hidden="false" customHeight="false" outlineLevel="0" collapsed="false">
      <c r="C161" s="16"/>
    </row>
    <row r="162" customFormat="false" ht="12.75" hidden="false" customHeight="false" outlineLevel="0" collapsed="false">
      <c r="C162" s="16"/>
    </row>
    <row r="163" customFormat="false" ht="12.75" hidden="false" customHeight="false" outlineLevel="0" collapsed="false">
      <c r="C163" s="16"/>
    </row>
    <row r="164" customFormat="false" ht="12.75" hidden="false" customHeight="false" outlineLevel="0" collapsed="false">
      <c r="C164" s="16"/>
    </row>
    <row r="165" customFormat="false" ht="12.75" hidden="false" customHeight="false" outlineLevel="0" collapsed="false">
      <c r="C165" s="16"/>
    </row>
    <row r="166" customFormat="false" ht="12.75" hidden="false" customHeight="false" outlineLevel="0" collapsed="false">
      <c r="C166" s="16"/>
    </row>
    <row r="167" customFormat="false" ht="12.75" hidden="false" customHeight="false" outlineLevel="0" collapsed="false">
      <c r="C167" s="16"/>
    </row>
    <row r="168" customFormat="false" ht="12.75" hidden="false" customHeight="false" outlineLevel="0" collapsed="false">
      <c r="C168" s="16"/>
    </row>
    <row r="169" customFormat="false" ht="12.75" hidden="false" customHeight="false" outlineLevel="0" collapsed="false">
      <c r="C169" s="16"/>
    </row>
    <row r="170" customFormat="false" ht="12.75" hidden="false" customHeight="false" outlineLevel="0" collapsed="false">
      <c r="C170" s="16"/>
    </row>
    <row r="171" customFormat="false" ht="12.75" hidden="false" customHeight="false" outlineLevel="0" collapsed="false">
      <c r="C171" s="16"/>
    </row>
    <row r="172" customFormat="false" ht="12.75" hidden="false" customHeight="false" outlineLevel="0" collapsed="false">
      <c r="C172" s="16"/>
    </row>
    <row r="173" customFormat="false" ht="12.75" hidden="false" customHeight="false" outlineLevel="0" collapsed="false">
      <c r="C173" s="16"/>
    </row>
    <row r="174" customFormat="false" ht="12.75" hidden="false" customHeight="false" outlineLevel="0" collapsed="false">
      <c r="C174" s="16"/>
    </row>
    <row r="175" customFormat="false" ht="12.75" hidden="false" customHeight="false" outlineLevel="0" collapsed="false">
      <c r="C175" s="16"/>
    </row>
    <row r="176" customFormat="false" ht="12.75" hidden="false" customHeight="false" outlineLevel="0" collapsed="false">
      <c r="C176" s="16"/>
    </row>
    <row r="177" customFormat="false" ht="12.75" hidden="false" customHeight="false" outlineLevel="0" collapsed="false">
      <c r="C177" s="16"/>
    </row>
    <row r="178" customFormat="false" ht="12.75" hidden="false" customHeight="false" outlineLevel="0" collapsed="false">
      <c r="C178" s="16"/>
    </row>
    <row r="179" customFormat="false" ht="12.75" hidden="false" customHeight="false" outlineLevel="0" collapsed="false">
      <c r="C179" s="16"/>
    </row>
    <row r="180" customFormat="false" ht="12.75" hidden="false" customHeight="false" outlineLevel="0" collapsed="false">
      <c r="C180" s="16"/>
    </row>
    <row r="181" customFormat="false" ht="12.75" hidden="false" customHeight="false" outlineLevel="0" collapsed="false">
      <c r="C181" s="16"/>
    </row>
    <row r="182" customFormat="false" ht="12.75" hidden="false" customHeight="false" outlineLevel="0" collapsed="false">
      <c r="C182" s="16"/>
    </row>
    <row r="183" customFormat="false" ht="12.75" hidden="false" customHeight="false" outlineLevel="0" collapsed="false">
      <c r="C183" s="16"/>
    </row>
    <row r="184" customFormat="false" ht="12.75" hidden="false" customHeight="false" outlineLevel="0" collapsed="false">
      <c r="C184" s="16"/>
    </row>
    <row r="185" customFormat="false" ht="12.75" hidden="false" customHeight="false" outlineLevel="0" collapsed="false">
      <c r="C185" s="16"/>
    </row>
    <row r="186" customFormat="false" ht="12.75" hidden="false" customHeight="false" outlineLevel="0" collapsed="false">
      <c r="C186" s="16"/>
    </row>
    <row r="187" customFormat="false" ht="12.75" hidden="false" customHeight="false" outlineLevel="0" collapsed="false">
      <c r="C187" s="16"/>
    </row>
    <row r="188" customFormat="false" ht="12.75" hidden="false" customHeight="false" outlineLevel="0" collapsed="false">
      <c r="C188" s="16"/>
    </row>
    <row r="189" customFormat="false" ht="12.75" hidden="false" customHeight="false" outlineLevel="0" collapsed="false">
      <c r="C189" s="16"/>
    </row>
    <row r="190" customFormat="false" ht="12.75" hidden="false" customHeight="false" outlineLevel="0" collapsed="false">
      <c r="C190" s="16"/>
    </row>
    <row r="191" customFormat="false" ht="12.75" hidden="false" customHeight="false" outlineLevel="0" collapsed="false">
      <c r="C191" s="16"/>
    </row>
    <row r="192" customFormat="false" ht="12.75" hidden="false" customHeight="false" outlineLevel="0" collapsed="false">
      <c r="C192" s="16"/>
    </row>
    <row r="193" customFormat="false" ht="12.75" hidden="false" customHeight="false" outlineLevel="0" collapsed="false">
      <c r="C193" s="16"/>
    </row>
    <row r="194" customFormat="false" ht="12.75" hidden="false" customHeight="false" outlineLevel="0" collapsed="false">
      <c r="C194" s="16"/>
    </row>
    <row r="195" customFormat="false" ht="12.75" hidden="false" customHeight="false" outlineLevel="0" collapsed="false">
      <c r="C195" s="16"/>
    </row>
    <row r="196" customFormat="false" ht="12.75" hidden="false" customHeight="false" outlineLevel="0" collapsed="false">
      <c r="C196" s="16"/>
    </row>
    <row r="197" customFormat="false" ht="12.75" hidden="false" customHeight="false" outlineLevel="0" collapsed="false">
      <c r="C197" s="16"/>
    </row>
    <row r="198" customFormat="false" ht="12.75" hidden="false" customHeight="false" outlineLevel="0" collapsed="false">
      <c r="C198" s="16"/>
    </row>
    <row r="199" customFormat="false" ht="12.75" hidden="false" customHeight="false" outlineLevel="0" collapsed="false">
      <c r="C199" s="16"/>
    </row>
    <row r="200" customFormat="false" ht="12.75" hidden="false" customHeight="false" outlineLevel="0" collapsed="false">
      <c r="C200" s="16"/>
    </row>
    <row r="201" customFormat="false" ht="12.75" hidden="false" customHeight="false" outlineLevel="0" collapsed="false">
      <c r="C201" s="16"/>
    </row>
    <row r="202" customFormat="false" ht="12.75" hidden="false" customHeight="false" outlineLevel="0" collapsed="false">
      <c r="C202" s="16"/>
    </row>
    <row r="203" customFormat="false" ht="12.75" hidden="false" customHeight="false" outlineLevel="0" collapsed="false">
      <c r="C203" s="16"/>
    </row>
    <row r="204" customFormat="false" ht="12.75" hidden="false" customHeight="false" outlineLevel="0" collapsed="false">
      <c r="C204" s="16"/>
    </row>
    <row r="205" customFormat="false" ht="12.75" hidden="false" customHeight="false" outlineLevel="0" collapsed="false">
      <c r="C205" s="16"/>
    </row>
    <row r="206" customFormat="false" ht="12.75" hidden="false" customHeight="false" outlineLevel="0" collapsed="false">
      <c r="C206" s="16"/>
    </row>
    <row r="207" customFormat="false" ht="12.75" hidden="false" customHeight="false" outlineLevel="0" collapsed="false">
      <c r="C207" s="16"/>
    </row>
    <row r="208" customFormat="false" ht="12.75" hidden="false" customHeight="false" outlineLevel="0" collapsed="false">
      <c r="C208" s="16"/>
    </row>
    <row r="209" customFormat="false" ht="12.75" hidden="false" customHeight="false" outlineLevel="0" collapsed="false">
      <c r="C209" s="16"/>
    </row>
    <row r="210" customFormat="false" ht="12.75" hidden="false" customHeight="false" outlineLevel="0" collapsed="false">
      <c r="C210" s="16"/>
    </row>
    <row r="211" customFormat="false" ht="12.75" hidden="false" customHeight="false" outlineLevel="0" collapsed="false">
      <c r="C211" s="16"/>
    </row>
    <row r="212" customFormat="false" ht="12.75" hidden="false" customHeight="false" outlineLevel="0" collapsed="false">
      <c r="C212" s="16"/>
    </row>
    <row r="213" customFormat="false" ht="12.75" hidden="false" customHeight="false" outlineLevel="0" collapsed="false">
      <c r="C213" s="16"/>
    </row>
    <row r="214" customFormat="false" ht="12.75" hidden="false" customHeight="false" outlineLevel="0" collapsed="false">
      <c r="C214" s="16"/>
    </row>
    <row r="215" customFormat="false" ht="12.75" hidden="false" customHeight="false" outlineLevel="0" collapsed="false">
      <c r="C215" s="16"/>
    </row>
    <row r="216" customFormat="false" ht="12.75" hidden="false" customHeight="false" outlineLevel="0" collapsed="false">
      <c r="C216" s="16"/>
    </row>
    <row r="217" customFormat="false" ht="12.75" hidden="false" customHeight="false" outlineLevel="0" collapsed="false">
      <c r="C217" s="16"/>
    </row>
    <row r="218" customFormat="false" ht="12.75" hidden="false" customHeight="false" outlineLevel="0" collapsed="false">
      <c r="C218" s="16"/>
    </row>
    <row r="219" customFormat="false" ht="12.75" hidden="false" customHeight="false" outlineLevel="0" collapsed="false">
      <c r="C219" s="16"/>
    </row>
    <row r="220" customFormat="false" ht="12.75" hidden="false" customHeight="false" outlineLevel="0" collapsed="false">
      <c r="C220" s="16"/>
    </row>
    <row r="221" customFormat="false" ht="12.75" hidden="false" customHeight="false" outlineLevel="0" collapsed="false">
      <c r="C221" s="16"/>
    </row>
    <row r="222" customFormat="false" ht="12.75" hidden="false" customHeight="false" outlineLevel="0" collapsed="false">
      <c r="C222" s="16"/>
    </row>
    <row r="223" customFormat="false" ht="12.75" hidden="false" customHeight="false" outlineLevel="0" collapsed="false">
      <c r="C223" s="16"/>
    </row>
    <row r="224" customFormat="false" ht="12.75" hidden="false" customHeight="false" outlineLevel="0" collapsed="false">
      <c r="C224" s="16"/>
    </row>
    <row r="225" customFormat="false" ht="12.75" hidden="false" customHeight="false" outlineLevel="0" collapsed="false">
      <c r="C225" s="16"/>
    </row>
    <row r="226" customFormat="false" ht="12.75" hidden="false" customHeight="false" outlineLevel="0" collapsed="false">
      <c r="C226" s="16"/>
    </row>
    <row r="227" customFormat="false" ht="12.75" hidden="false" customHeight="false" outlineLevel="0" collapsed="false">
      <c r="C227" s="16"/>
    </row>
    <row r="228" customFormat="false" ht="12.75" hidden="false" customHeight="false" outlineLevel="0" collapsed="false">
      <c r="C228" s="16"/>
    </row>
    <row r="229" customFormat="false" ht="12.75" hidden="false" customHeight="false" outlineLevel="0" collapsed="false">
      <c r="C229" s="16"/>
    </row>
    <row r="230" customFormat="false" ht="12.75" hidden="false" customHeight="false" outlineLevel="0" collapsed="false">
      <c r="C230" s="16"/>
    </row>
    <row r="231" customFormat="false" ht="12.75" hidden="false" customHeight="false" outlineLevel="0" collapsed="false">
      <c r="C231" s="16"/>
    </row>
    <row r="232" customFormat="false" ht="12.75" hidden="false" customHeight="false" outlineLevel="0" collapsed="false">
      <c r="C232" s="16"/>
    </row>
    <row r="233" customFormat="false" ht="12.75" hidden="false" customHeight="false" outlineLevel="0" collapsed="false">
      <c r="C233" s="16"/>
    </row>
    <row r="234" customFormat="false" ht="12.75" hidden="false" customHeight="false" outlineLevel="0" collapsed="false">
      <c r="C234" s="16"/>
    </row>
    <row r="235" customFormat="false" ht="12.75" hidden="false" customHeight="false" outlineLevel="0" collapsed="false">
      <c r="C235" s="16"/>
    </row>
    <row r="236" customFormat="false" ht="12.75" hidden="false" customHeight="false" outlineLevel="0" collapsed="false">
      <c r="C236" s="16"/>
    </row>
    <row r="237" customFormat="false" ht="12.75" hidden="false" customHeight="false" outlineLevel="0" collapsed="false">
      <c r="C237" s="16"/>
    </row>
    <row r="238" customFormat="false" ht="12.75" hidden="false" customHeight="false" outlineLevel="0" collapsed="false">
      <c r="C238" s="16"/>
    </row>
    <row r="239" customFormat="false" ht="12.75" hidden="false" customHeight="false" outlineLevel="0" collapsed="false">
      <c r="C239" s="16"/>
    </row>
    <row r="240" customFormat="false" ht="12.75" hidden="false" customHeight="false" outlineLevel="0" collapsed="false">
      <c r="C240" s="16"/>
    </row>
    <row r="241" customFormat="false" ht="12.75" hidden="false" customHeight="false" outlineLevel="0" collapsed="false">
      <c r="C241" s="16"/>
    </row>
    <row r="242" customFormat="false" ht="12.75" hidden="false" customHeight="false" outlineLevel="0" collapsed="false">
      <c r="C242" s="16"/>
    </row>
    <row r="243" customFormat="false" ht="12.75" hidden="false" customHeight="false" outlineLevel="0" collapsed="false">
      <c r="C243" s="16"/>
    </row>
    <row r="244" customFormat="false" ht="12.75" hidden="false" customHeight="false" outlineLevel="0" collapsed="false">
      <c r="C244" s="16"/>
    </row>
    <row r="245" customFormat="false" ht="12.75" hidden="false" customHeight="false" outlineLevel="0" collapsed="false">
      <c r="C245" s="16"/>
    </row>
    <row r="246" customFormat="false" ht="12.75" hidden="false" customHeight="false" outlineLevel="0" collapsed="false">
      <c r="C246" s="16"/>
    </row>
    <row r="247" customFormat="false" ht="12.75" hidden="false" customHeight="false" outlineLevel="0" collapsed="false">
      <c r="C247" s="16"/>
    </row>
    <row r="248" customFormat="false" ht="12.75" hidden="false" customHeight="false" outlineLevel="0" collapsed="false">
      <c r="C248" s="16"/>
    </row>
    <row r="249" customFormat="false" ht="12.75" hidden="false" customHeight="false" outlineLevel="0" collapsed="false">
      <c r="C249" s="16"/>
    </row>
    <row r="250" customFormat="false" ht="12.75" hidden="false" customHeight="false" outlineLevel="0" collapsed="false">
      <c r="C250" s="16"/>
    </row>
    <row r="251" customFormat="false" ht="12.75" hidden="false" customHeight="false" outlineLevel="0" collapsed="false">
      <c r="C251" s="16"/>
    </row>
    <row r="252" customFormat="false" ht="12.75" hidden="false" customHeight="false" outlineLevel="0" collapsed="false">
      <c r="C252" s="16"/>
    </row>
    <row r="253" customFormat="false" ht="12.75" hidden="false" customHeight="false" outlineLevel="0" collapsed="false">
      <c r="C253" s="16"/>
    </row>
    <row r="254" customFormat="false" ht="12.75" hidden="false" customHeight="false" outlineLevel="0" collapsed="false">
      <c r="C254" s="16"/>
    </row>
    <row r="255" customFormat="false" ht="12.75" hidden="false" customHeight="false" outlineLevel="0" collapsed="false">
      <c r="C255" s="16"/>
    </row>
    <row r="256" customFormat="false" ht="12.75" hidden="false" customHeight="false" outlineLevel="0" collapsed="false">
      <c r="C256" s="16"/>
    </row>
    <row r="257" customFormat="false" ht="12.75" hidden="false" customHeight="false" outlineLevel="0" collapsed="false">
      <c r="C257" s="16"/>
    </row>
    <row r="258" customFormat="false" ht="12.75" hidden="false" customHeight="false" outlineLevel="0" collapsed="false">
      <c r="C258" s="16"/>
    </row>
    <row r="259" customFormat="false" ht="12.75" hidden="false" customHeight="false" outlineLevel="0" collapsed="false">
      <c r="C259" s="16"/>
    </row>
    <row r="260" customFormat="false" ht="12.75" hidden="false" customHeight="false" outlineLevel="0" collapsed="false">
      <c r="C260" s="16"/>
    </row>
    <row r="261" customFormat="false" ht="12.75" hidden="false" customHeight="false" outlineLevel="0" collapsed="false">
      <c r="C261" s="16"/>
    </row>
    <row r="262" customFormat="false" ht="12.75" hidden="false" customHeight="false" outlineLevel="0" collapsed="false">
      <c r="C262" s="16"/>
    </row>
    <row r="263" customFormat="false" ht="12.75" hidden="false" customHeight="false" outlineLevel="0" collapsed="false">
      <c r="C263" s="16"/>
    </row>
    <row r="264" customFormat="false" ht="12.75" hidden="false" customHeight="false" outlineLevel="0" collapsed="false">
      <c r="C264" s="16"/>
    </row>
    <row r="265" customFormat="false" ht="12.75" hidden="false" customHeight="false" outlineLevel="0" collapsed="false">
      <c r="C265" s="16"/>
    </row>
    <row r="266" customFormat="false" ht="12.75" hidden="false" customHeight="false" outlineLevel="0" collapsed="false">
      <c r="C266" s="16"/>
    </row>
    <row r="267" customFormat="false" ht="12.75" hidden="false" customHeight="false" outlineLevel="0" collapsed="false">
      <c r="C267" s="16"/>
    </row>
    <row r="268" customFormat="false" ht="12.75" hidden="false" customHeight="false" outlineLevel="0" collapsed="false">
      <c r="C268" s="16"/>
    </row>
    <row r="269" customFormat="false" ht="12.75" hidden="false" customHeight="false" outlineLevel="0" collapsed="false">
      <c r="C269" s="16"/>
    </row>
    <row r="270" customFormat="false" ht="12.75" hidden="false" customHeight="false" outlineLevel="0" collapsed="false">
      <c r="C270" s="16"/>
    </row>
    <row r="271" customFormat="false" ht="12.75" hidden="false" customHeight="false" outlineLevel="0" collapsed="false">
      <c r="C271" s="16"/>
    </row>
    <row r="272" customFormat="false" ht="12.75" hidden="false" customHeight="false" outlineLevel="0" collapsed="false">
      <c r="C272" s="16"/>
    </row>
    <row r="273" customFormat="false" ht="12.75" hidden="false" customHeight="false" outlineLevel="0" collapsed="false">
      <c r="C273" s="16"/>
    </row>
    <row r="274" customFormat="false" ht="12.75" hidden="false" customHeight="false" outlineLevel="0" collapsed="false">
      <c r="C274" s="16"/>
    </row>
    <row r="275" customFormat="false" ht="12.75" hidden="false" customHeight="false" outlineLevel="0" collapsed="false">
      <c r="C275" s="16"/>
    </row>
    <row r="276" customFormat="false" ht="12.75" hidden="false" customHeight="false" outlineLevel="0" collapsed="false">
      <c r="C276" s="16"/>
    </row>
    <row r="277" customFormat="false" ht="12.75" hidden="false" customHeight="false" outlineLevel="0" collapsed="false">
      <c r="C277" s="16"/>
    </row>
    <row r="278" customFormat="false" ht="12.75" hidden="false" customHeight="false" outlineLevel="0" collapsed="false">
      <c r="C278" s="16"/>
    </row>
    <row r="279" customFormat="false" ht="12.75" hidden="false" customHeight="false" outlineLevel="0" collapsed="false">
      <c r="C279" s="16"/>
    </row>
    <row r="280" customFormat="false" ht="12.75" hidden="false" customHeight="false" outlineLevel="0" collapsed="false">
      <c r="C280" s="16"/>
    </row>
    <row r="281" customFormat="false" ht="12.75" hidden="false" customHeight="false" outlineLevel="0" collapsed="false">
      <c r="C281" s="16"/>
    </row>
    <row r="282" customFormat="false" ht="12.75" hidden="false" customHeight="false" outlineLevel="0" collapsed="false">
      <c r="C282" s="16"/>
    </row>
    <row r="283" customFormat="false" ht="12.75" hidden="false" customHeight="false" outlineLevel="0" collapsed="false">
      <c r="C283" s="16"/>
    </row>
    <row r="284" customFormat="false" ht="12.75" hidden="false" customHeight="false" outlineLevel="0" collapsed="false">
      <c r="C284" s="16"/>
    </row>
    <row r="285" customFormat="false" ht="12.75" hidden="false" customHeight="false" outlineLevel="0" collapsed="false">
      <c r="C285" s="16"/>
    </row>
    <row r="286" customFormat="false" ht="12.75" hidden="false" customHeight="false" outlineLevel="0" collapsed="false">
      <c r="C286" s="16"/>
    </row>
    <row r="287" customFormat="false" ht="12.75" hidden="false" customHeight="false" outlineLevel="0" collapsed="false">
      <c r="C287" s="16"/>
    </row>
    <row r="288" customFormat="false" ht="12.75" hidden="false" customHeight="false" outlineLevel="0" collapsed="false">
      <c r="C288" s="16"/>
    </row>
    <row r="289" customFormat="false" ht="12.75" hidden="false" customHeight="false" outlineLevel="0" collapsed="false">
      <c r="C289" s="16"/>
    </row>
    <row r="290" customFormat="false" ht="12.75" hidden="false" customHeight="false" outlineLevel="0" collapsed="false">
      <c r="C290" s="16"/>
    </row>
    <row r="291" customFormat="false" ht="12.75" hidden="false" customHeight="false" outlineLevel="0" collapsed="false">
      <c r="C291" s="16"/>
    </row>
    <row r="292" customFormat="false" ht="12.75" hidden="false" customHeight="false" outlineLevel="0" collapsed="false">
      <c r="C292" s="16"/>
    </row>
    <row r="293" customFormat="false" ht="12.75" hidden="false" customHeight="false" outlineLevel="0" collapsed="false">
      <c r="C293" s="16"/>
    </row>
    <row r="294" customFormat="false" ht="12.75" hidden="false" customHeight="false" outlineLevel="0" collapsed="false">
      <c r="C294" s="16"/>
    </row>
    <row r="295" customFormat="false" ht="12.75" hidden="false" customHeight="false" outlineLevel="0" collapsed="false">
      <c r="C295" s="16"/>
    </row>
    <row r="296" customFormat="false" ht="12.75" hidden="false" customHeight="false" outlineLevel="0" collapsed="false">
      <c r="C296" s="16"/>
    </row>
    <row r="297" customFormat="false" ht="12.75" hidden="false" customHeight="false" outlineLevel="0" collapsed="false">
      <c r="C297" s="16"/>
    </row>
    <row r="298" customFormat="false" ht="12.75" hidden="false" customHeight="false" outlineLevel="0" collapsed="false">
      <c r="C298" s="16"/>
    </row>
    <row r="299" customFormat="false" ht="12.75" hidden="false" customHeight="false" outlineLevel="0" collapsed="false">
      <c r="C299" s="16"/>
    </row>
    <row r="300" customFormat="false" ht="12.75" hidden="false" customHeight="false" outlineLevel="0" collapsed="false">
      <c r="C300" s="16"/>
    </row>
    <row r="301" customFormat="false" ht="12.75" hidden="false" customHeight="false" outlineLevel="0" collapsed="false">
      <c r="C301" s="16"/>
    </row>
    <row r="302" customFormat="false" ht="12.75" hidden="false" customHeight="false" outlineLevel="0" collapsed="false">
      <c r="C302" s="16"/>
    </row>
    <row r="303" customFormat="false" ht="12.75" hidden="false" customHeight="false" outlineLevel="0" collapsed="false">
      <c r="C303" s="16"/>
    </row>
    <row r="304" customFormat="false" ht="12.75" hidden="false" customHeight="false" outlineLevel="0" collapsed="false">
      <c r="C304" s="16"/>
    </row>
    <row r="305" customFormat="false" ht="12.75" hidden="false" customHeight="false" outlineLevel="0" collapsed="false">
      <c r="C305" s="16"/>
    </row>
    <row r="306" customFormat="false" ht="12.75" hidden="false" customHeight="false" outlineLevel="0" collapsed="false">
      <c r="C306" s="16"/>
    </row>
    <row r="307" customFormat="false" ht="12.75" hidden="false" customHeight="false" outlineLevel="0" collapsed="false">
      <c r="C307" s="16"/>
    </row>
    <row r="308" customFormat="false" ht="12.75" hidden="false" customHeight="false" outlineLevel="0" collapsed="false">
      <c r="C308" s="16"/>
    </row>
    <row r="309" customFormat="false" ht="12.75" hidden="false" customHeight="false" outlineLevel="0" collapsed="false">
      <c r="C309" s="16"/>
    </row>
    <row r="310" customFormat="false" ht="12.75" hidden="false" customHeight="false" outlineLevel="0" collapsed="false">
      <c r="C310" s="16"/>
    </row>
    <row r="311" customFormat="false" ht="12.75" hidden="false" customHeight="false" outlineLevel="0" collapsed="false">
      <c r="C311" s="16"/>
    </row>
    <row r="312" customFormat="false" ht="12.75" hidden="false" customHeight="false" outlineLevel="0" collapsed="false">
      <c r="C312" s="16"/>
    </row>
    <row r="313" customFormat="false" ht="12.75" hidden="false" customHeight="false" outlineLevel="0" collapsed="false">
      <c r="C313" s="16"/>
    </row>
    <row r="314" customFormat="false" ht="12.75" hidden="false" customHeight="false" outlineLevel="0" collapsed="false">
      <c r="C314" s="16"/>
    </row>
    <row r="315" customFormat="false" ht="12.75" hidden="false" customHeight="false" outlineLevel="0" collapsed="false">
      <c r="C315" s="16"/>
    </row>
    <row r="316" customFormat="false" ht="12.75" hidden="false" customHeight="false" outlineLevel="0" collapsed="false">
      <c r="C316" s="16"/>
    </row>
    <row r="317" customFormat="false" ht="12.75" hidden="false" customHeight="false" outlineLevel="0" collapsed="false">
      <c r="C317" s="16"/>
    </row>
    <row r="318" customFormat="false" ht="12.75" hidden="false" customHeight="false" outlineLevel="0" collapsed="false">
      <c r="C31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7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D23" activeCellId="0" sqref="D23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1" width="28.28"/>
    <col collapsed="false" customWidth="false" hidden="false" outlineLevel="0" max="2" min="2" style="1" width="12.7"/>
    <col collapsed="false" customWidth="true" hidden="false" outlineLevel="0" max="3" min="3" style="2" width="12.99"/>
    <col collapsed="false" customWidth="true" hidden="false" outlineLevel="0" max="4" min="4" style="1" width="14.99"/>
    <col collapsed="false" customWidth="false" hidden="true" outlineLevel="0" max="9" min="5" style="1" width="12.7"/>
    <col collapsed="false" customWidth="true" hidden="true" outlineLevel="0" max="10" min="10" style="1" width="13.7"/>
    <col collapsed="false" customWidth="false" hidden="true" outlineLevel="0" max="11" min="11" style="1" width="12.7"/>
    <col collapsed="false" customWidth="true" hidden="true" outlineLevel="0" max="13" min="12" style="1" width="14.14"/>
    <col collapsed="false" customWidth="false" hidden="true" outlineLevel="0" max="15" min="14" style="1" width="12.7"/>
    <col collapsed="false" customWidth="false" hidden="false" outlineLevel="0" max="257" min="16" style="1" width="12.7"/>
  </cols>
  <sheetData>
    <row r="1" customFormat="false" ht="15.75" hidden="false" customHeight="false" outlineLevel="0" collapsed="false">
      <c r="A1" s="3" t="s">
        <v>118</v>
      </c>
    </row>
    <row r="2" customFormat="false" ht="12.75" hidden="false" customHeight="false" outlineLevel="0" collapsed="false">
      <c r="A2" s="24" t="s">
        <v>184</v>
      </c>
    </row>
    <row r="3" customFormat="false" ht="12.75" hidden="false" customHeight="false" outlineLevel="0" collapsed="false">
      <c r="A3" s="1" t="s">
        <v>1</v>
      </c>
    </row>
    <row r="6" customFormat="false" ht="13.5" hidden="false" customHeight="false" outlineLevel="0" collapsed="false">
      <c r="O6" s="5" t="s">
        <v>120</v>
      </c>
    </row>
    <row r="7" customFormat="false" ht="13.5" hidden="false" customHeight="false" outlineLevel="0" collapsed="false">
      <c r="C7" s="25" t="s">
        <v>121</v>
      </c>
      <c r="D7" s="27" t="n">
        <v>36739</v>
      </c>
      <c r="E7" s="27" t="n">
        <v>36617</v>
      </c>
      <c r="F7" s="27" t="n">
        <v>36647</v>
      </c>
      <c r="G7" s="27" t="n">
        <v>36678</v>
      </c>
      <c r="H7" s="27" t="n">
        <v>36708</v>
      </c>
      <c r="I7" s="27" t="n">
        <v>36739</v>
      </c>
      <c r="J7" s="27" t="n">
        <v>36770</v>
      </c>
      <c r="K7" s="27" t="n">
        <v>36800</v>
      </c>
      <c r="L7" s="27" t="n">
        <v>36831</v>
      </c>
      <c r="M7" s="27" t="n">
        <v>36861</v>
      </c>
      <c r="N7" s="28"/>
      <c r="O7" s="27" t="s">
        <v>123</v>
      </c>
      <c r="P7" s="28"/>
    </row>
    <row r="8" customFormat="false" ht="12.75" hidden="false" customHeight="false" outlineLevel="0" collapsed="false">
      <c r="A8" s="4" t="s">
        <v>24</v>
      </c>
    </row>
    <row r="9" customFormat="false" ht="8.25" hidden="false" customHeight="true" outlineLevel="0" collapsed="false">
      <c r="C9" s="46"/>
    </row>
    <row r="10" customFormat="false" ht="12.75" hidden="false" customHeight="false" outlineLevel="0" collapsed="false">
      <c r="A10" s="1" t="s">
        <v>185</v>
      </c>
      <c r="C10" s="30" t="s">
        <v>186</v>
      </c>
      <c r="D10" s="47" t="n">
        <v>2316228</v>
      </c>
      <c r="O10" s="1" t="n">
        <f aca="false">+D10</f>
        <v>2316228</v>
      </c>
    </row>
    <row r="11" customFormat="false" ht="12.75" hidden="false" customHeight="false" outlineLevel="0" collapsed="false">
      <c r="A11" s="1" t="s">
        <v>132</v>
      </c>
      <c r="C11" s="30" t="s">
        <v>133</v>
      </c>
      <c r="D11" s="47" t="n">
        <v>34252723.95</v>
      </c>
      <c r="O11" s="1" t="n">
        <f aca="false">+D11</f>
        <v>34252723.95</v>
      </c>
    </row>
    <row r="12" customFormat="false" ht="12.75" hidden="false" customHeight="false" outlineLevel="0" collapsed="false">
      <c r="A12" s="1" t="s">
        <v>33</v>
      </c>
      <c r="C12" s="30" t="s">
        <v>137</v>
      </c>
      <c r="D12" s="47" t="n">
        <v>46004</v>
      </c>
      <c r="O12" s="1" t="n">
        <f aca="false">+D12</f>
        <v>46004</v>
      </c>
    </row>
    <row r="13" customFormat="false" ht="12.75" hidden="false" customHeight="false" outlineLevel="0" collapsed="false">
      <c r="C13" s="30"/>
      <c r="O13" s="1" t="n">
        <f aca="false">+D13</f>
        <v>0</v>
      </c>
    </row>
    <row r="14" customFormat="false" ht="6.75" hidden="false" customHeight="true" outlineLevel="0" collapsed="false">
      <c r="C14" s="30"/>
      <c r="O14" s="1" t="n">
        <f aca="false">+D14</f>
        <v>0</v>
      </c>
    </row>
    <row r="15" customFormat="false" ht="13.5" hidden="false" customHeight="false" outlineLevel="0" collapsed="false">
      <c r="A15" s="4" t="s">
        <v>43</v>
      </c>
      <c r="C15" s="30"/>
      <c r="D15" s="48" t="n">
        <f aca="false">SUM(D9:D14)</f>
        <v>36614955.95</v>
      </c>
      <c r="E15" s="18" t="n">
        <f aca="false">SUM(E9:E14)</f>
        <v>0</v>
      </c>
      <c r="F15" s="18" t="n">
        <f aca="false">SUM(F9:F14)</f>
        <v>0</v>
      </c>
      <c r="G15" s="18" t="n">
        <f aca="false">SUM(G9:G14)</f>
        <v>0</v>
      </c>
      <c r="H15" s="18" t="n">
        <f aca="false">SUM(H9:H14)</f>
        <v>0</v>
      </c>
      <c r="I15" s="18" t="n">
        <f aca="false">SUM(I9:I14)</f>
        <v>0</v>
      </c>
      <c r="J15" s="18" t="n">
        <f aca="false">SUM(J9:J14)</f>
        <v>0</v>
      </c>
      <c r="K15" s="18" t="n">
        <f aca="false">SUM(K9:K14)</f>
        <v>0</v>
      </c>
      <c r="L15" s="18" t="n">
        <f aca="false">SUM(L9:L14)</f>
        <v>0</v>
      </c>
      <c r="M15" s="18" t="n">
        <f aca="false">SUM(M9:M14)</f>
        <v>0</v>
      </c>
      <c r="O15" s="1" t="n">
        <f aca="false">+D15</f>
        <v>36614955.95</v>
      </c>
    </row>
    <row r="16" customFormat="false" ht="13.5" hidden="false" customHeight="false" outlineLevel="0" collapsed="false">
      <c r="C16" s="30"/>
      <c r="O16" s="1" t="n">
        <f aca="false">+D16</f>
        <v>0</v>
      </c>
    </row>
    <row r="17" customFormat="false" ht="12.75" hidden="false" customHeight="false" outlineLevel="0" collapsed="false">
      <c r="A17" s="4" t="s">
        <v>145</v>
      </c>
      <c r="C17" s="30"/>
      <c r="O17" s="1" t="n">
        <f aca="false">+D17</f>
        <v>0</v>
      </c>
    </row>
    <row r="18" customFormat="false" ht="12.75" hidden="false" customHeight="false" outlineLevel="0" collapsed="false">
      <c r="C18" s="30"/>
      <c r="O18" s="1" t="n">
        <f aca="false">+D18</f>
        <v>0</v>
      </c>
    </row>
    <row r="19" customFormat="false" ht="12.75" hidden="false" customHeight="false" outlineLevel="0" collapsed="false">
      <c r="A19" s="1" t="s">
        <v>45</v>
      </c>
      <c r="C19" s="30" t="s">
        <v>135</v>
      </c>
      <c r="D19" s="47" t="n">
        <v>4034541</v>
      </c>
      <c r="O19" s="1" t="n">
        <f aca="false">+D19</f>
        <v>4034541</v>
      </c>
    </row>
    <row r="20" customFormat="false" ht="12.75" hidden="false" customHeight="false" outlineLevel="0" collapsed="false">
      <c r="A20" s="1" t="s">
        <v>56</v>
      </c>
      <c r="C20" s="30" t="s">
        <v>187</v>
      </c>
      <c r="D20" s="47" t="n">
        <v>1550575</v>
      </c>
      <c r="O20" s="1" t="n">
        <f aca="false">+D20</f>
        <v>1550575</v>
      </c>
    </row>
    <row r="21" customFormat="false" ht="12.75" hidden="false" customHeight="false" outlineLevel="0" collapsed="false">
      <c r="A21" s="1" t="s">
        <v>64</v>
      </c>
      <c r="C21" s="30" t="s">
        <v>154</v>
      </c>
      <c r="D21" s="47" t="n">
        <v>4216.16</v>
      </c>
      <c r="O21" s="1" t="n">
        <f aca="false">+D21</f>
        <v>4216.16</v>
      </c>
    </row>
    <row r="22" customFormat="false" ht="12.75" hidden="false" customHeight="false" outlineLevel="0" collapsed="false">
      <c r="A22" s="1" t="s">
        <v>66</v>
      </c>
      <c r="C22" s="30" t="s">
        <v>142</v>
      </c>
      <c r="D22" s="1" t="n">
        <v>0</v>
      </c>
    </row>
    <row r="23" customFormat="false" ht="12.75" hidden="false" customHeight="false" outlineLevel="0" collapsed="false">
      <c r="A23" s="1" t="s">
        <v>63</v>
      </c>
      <c r="C23" s="30" t="s">
        <v>188</v>
      </c>
      <c r="D23" s="1" t="n">
        <v>0</v>
      </c>
      <c r="O23" s="1" t="n">
        <f aca="false">+D23</f>
        <v>0</v>
      </c>
    </row>
    <row r="24" customFormat="false" ht="7.5" hidden="false" customHeight="true" outlineLevel="0" collapsed="false">
      <c r="A24" s="4"/>
      <c r="C24" s="30"/>
      <c r="O24" s="1" t="n">
        <f aca="false">+D24</f>
        <v>0</v>
      </c>
    </row>
    <row r="25" customFormat="false" ht="12.75" hidden="false" customHeight="false" outlineLevel="0" collapsed="false">
      <c r="A25" s="4" t="s">
        <v>68</v>
      </c>
      <c r="C25" s="30"/>
      <c r="D25" s="19" t="n">
        <f aca="false">SUM(D18:D24)</f>
        <v>5589332.16</v>
      </c>
      <c r="E25" s="19" t="n">
        <f aca="false">SUM(E18:E24)</f>
        <v>0</v>
      </c>
      <c r="F25" s="19" t="n">
        <f aca="false">SUM(F18:F24)</f>
        <v>0</v>
      </c>
      <c r="G25" s="19" t="n">
        <f aca="false">SUM(G18:G24)</f>
        <v>0</v>
      </c>
      <c r="H25" s="19" t="n">
        <f aca="false">SUM(H18:H24)</f>
        <v>0</v>
      </c>
      <c r="I25" s="19" t="n">
        <f aca="false">SUM(I18:I24)</f>
        <v>0</v>
      </c>
      <c r="J25" s="19" t="n">
        <f aca="false">SUM(J18:J24)</f>
        <v>0</v>
      </c>
      <c r="K25" s="19" t="n">
        <f aca="false">SUM(K18:K24)</f>
        <v>0</v>
      </c>
      <c r="L25" s="19" t="n">
        <f aca="false">SUM(L18:L24)</f>
        <v>0</v>
      </c>
      <c r="M25" s="19" t="n">
        <f aca="false">SUM(M18:M24)</f>
        <v>0</v>
      </c>
      <c r="O25" s="1" t="n">
        <f aca="false">+D25</f>
        <v>5589332.16</v>
      </c>
    </row>
    <row r="26" customFormat="false" ht="12.75" hidden="false" customHeight="false" outlineLevel="0" collapsed="false">
      <c r="C26" s="30"/>
      <c r="O26" s="1" t="n">
        <f aca="false">+D26</f>
        <v>0</v>
      </c>
    </row>
    <row r="27" customFormat="false" ht="12.75" hidden="false" customHeight="false" outlineLevel="0" collapsed="false">
      <c r="C27" s="30"/>
      <c r="O27" s="1" t="n">
        <f aca="false">+D27</f>
        <v>0</v>
      </c>
    </row>
    <row r="28" customFormat="false" ht="12.75" hidden="false" customHeight="false" outlineLevel="0" collapsed="false">
      <c r="A28" s="1" t="s">
        <v>156</v>
      </c>
      <c r="C28" s="30" t="s">
        <v>189</v>
      </c>
      <c r="D28" s="1" t="n">
        <f aca="false">29751121.09+(0.9999*D62)</f>
        <v>31022521.777216</v>
      </c>
      <c r="O28" s="1" t="n">
        <f aca="false">+D28</f>
        <v>31022521.777216</v>
      </c>
    </row>
    <row r="29" customFormat="false" ht="12.75" hidden="false" customHeight="false" outlineLevel="0" collapsed="false">
      <c r="A29" s="1" t="s">
        <v>156</v>
      </c>
      <c r="C29" s="30" t="s">
        <v>190</v>
      </c>
      <c r="D29" s="1" t="n">
        <f aca="false">2974.86+(0.0001*D62)</f>
        <v>3102.012784</v>
      </c>
      <c r="O29" s="1" t="n">
        <f aca="false">+D29</f>
        <v>3102.012784</v>
      </c>
    </row>
    <row r="30" customFormat="false" ht="6.75" hidden="false" customHeight="true" outlineLevel="0" collapsed="false">
      <c r="C30" s="30"/>
      <c r="O30" s="1" t="n">
        <f aca="false">+D30</f>
        <v>0</v>
      </c>
    </row>
    <row r="31" customFormat="false" ht="12.75" hidden="false" customHeight="false" outlineLevel="0" collapsed="false">
      <c r="A31" s="4" t="s">
        <v>158</v>
      </c>
      <c r="C31" s="30"/>
      <c r="D31" s="19" t="n">
        <f aca="false">SUM(D26:D30)</f>
        <v>31025623.79</v>
      </c>
      <c r="E31" s="19" t="n">
        <f aca="false">SUM(E26:E30)</f>
        <v>0</v>
      </c>
      <c r="F31" s="19" t="n">
        <f aca="false">SUM(F26:F30)</f>
        <v>0</v>
      </c>
      <c r="G31" s="19" t="n">
        <f aca="false">SUM(G26:G30)</f>
        <v>0</v>
      </c>
      <c r="H31" s="19" t="n">
        <f aca="false">SUM(H26:H30)</f>
        <v>0</v>
      </c>
      <c r="I31" s="19" t="n">
        <f aca="false">SUM(I26:I30)</f>
        <v>0</v>
      </c>
      <c r="J31" s="19" t="n">
        <f aca="false">SUM(J26:J30)</f>
        <v>0</v>
      </c>
      <c r="K31" s="19" t="n">
        <f aca="false">SUM(K26:K30)</f>
        <v>0</v>
      </c>
      <c r="L31" s="19" t="n">
        <f aca="false">SUM(L26:L30)</f>
        <v>0</v>
      </c>
      <c r="M31" s="19" t="n">
        <f aca="false">SUM(M26:M30)</f>
        <v>0</v>
      </c>
      <c r="O31" s="1" t="n">
        <f aca="false">+D31</f>
        <v>31025623.79</v>
      </c>
    </row>
    <row r="32" customFormat="false" ht="6.75" hidden="false" customHeight="true" outlineLevel="0" collapsed="false">
      <c r="C32" s="30"/>
      <c r="O32" s="1" t="n">
        <f aca="false">+D32</f>
        <v>0</v>
      </c>
    </row>
    <row r="33" customFormat="false" ht="13.5" hidden="false" customHeight="false" outlineLevel="0" collapsed="false">
      <c r="A33" s="4" t="s">
        <v>80</v>
      </c>
      <c r="C33" s="30"/>
      <c r="D33" s="48" t="n">
        <f aca="false">+D31+D25</f>
        <v>36614955.95</v>
      </c>
      <c r="E33" s="18" t="n">
        <f aca="false">+E31+E25</f>
        <v>0</v>
      </c>
      <c r="F33" s="18" t="n">
        <f aca="false">+F31+F25</f>
        <v>0</v>
      </c>
      <c r="G33" s="18" t="n">
        <f aca="false">+G31+G25</f>
        <v>0</v>
      </c>
      <c r="H33" s="18" t="n">
        <f aca="false">+H31+H25</f>
        <v>0</v>
      </c>
      <c r="I33" s="18" t="n">
        <f aca="false">+I31+I25</f>
        <v>0</v>
      </c>
      <c r="J33" s="18" t="n">
        <f aca="false">+J31+J25</f>
        <v>0</v>
      </c>
      <c r="K33" s="18" t="n">
        <f aca="false">+K31+K25</f>
        <v>0</v>
      </c>
      <c r="L33" s="18" t="n">
        <f aca="false">+L31+L25</f>
        <v>0</v>
      </c>
      <c r="M33" s="18" t="n">
        <f aca="false">+M31+M25</f>
        <v>0</v>
      </c>
      <c r="O33" s="1" t="n">
        <f aca="false">+D33</f>
        <v>36614955.95</v>
      </c>
    </row>
    <row r="34" customFormat="false" ht="13.5" hidden="false" customHeight="false" outlineLevel="0" collapsed="false">
      <c r="C34" s="30"/>
      <c r="O34" s="1" t="n">
        <f aca="false">+D34</f>
        <v>0</v>
      </c>
    </row>
    <row r="35" customFormat="false" ht="12.75" hidden="false" customHeight="false" outlineLevel="0" collapsed="false">
      <c r="A35" s="1" t="s">
        <v>84</v>
      </c>
      <c r="C35" s="30"/>
      <c r="D35" s="1" t="n">
        <f aca="false">+D15-D33</f>
        <v>0</v>
      </c>
      <c r="O35" s="1" t="n">
        <f aca="false">+D35</f>
        <v>0</v>
      </c>
    </row>
    <row r="36" customFormat="false" ht="12.75" hidden="false" customHeight="false" outlineLevel="0" collapsed="false">
      <c r="C36" s="30"/>
      <c r="O36" s="1" t="n">
        <f aca="false">+D36</f>
        <v>0</v>
      </c>
    </row>
    <row r="37" customFormat="false" ht="12.75" hidden="false" customHeight="false" outlineLevel="0" collapsed="false">
      <c r="A37" s="1" t="s">
        <v>191</v>
      </c>
      <c r="C37" s="30"/>
      <c r="O37" s="1" t="n">
        <f aca="false">+D37</f>
        <v>0</v>
      </c>
    </row>
    <row r="38" customFormat="false" ht="12.75" hidden="false" customHeight="false" outlineLevel="0" collapsed="false">
      <c r="C38" s="30"/>
      <c r="O38" s="1" t="n">
        <f aca="false">+D38</f>
        <v>0</v>
      </c>
    </row>
    <row r="39" customFormat="false" ht="12.75" hidden="false" customHeight="false" outlineLevel="0" collapsed="false">
      <c r="C39" s="30"/>
      <c r="O39" s="1" t="n">
        <f aca="false">+D39</f>
        <v>0</v>
      </c>
    </row>
    <row r="40" customFormat="false" ht="12.75" hidden="false" customHeight="false" outlineLevel="0" collapsed="false">
      <c r="A40" s="4" t="s">
        <v>192</v>
      </c>
      <c r="C40" s="30"/>
      <c r="O40" s="1" t="n">
        <f aca="false">+D40</f>
        <v>0</v>
      </c>
    </row>
    <row r="41" customFormat="false" ht="12.75" hidden="false" customHeight="false" outlineLevel="0" collapsed="false">
      <c r="A41" s="1" t="s">
        <v>89</v>
      </c>
      <c r="C41" s="30"/>
      <c r="O41" s="1" t="n">
        <f aca="false">+D41</f>
        <v>0</v>
      </c>
    </row>
    <row r="42" customFormat="false" ht="12.75" hidden="false" customHeight="false" outlineLevel="0" collapsed="false">
      <c r="A42" s="1" t="s">
        <v>193</v>
      </c>
      <c r="C42" s="30" t="s">
        <v>194</v>
      </c>
      <c r="D42" s="47" t="n">
        <v>2016296</v>
      </c>
      <c r="O42" s="1" t="n">
        <f aca="false">+D42</f>
        <v>2016296</v>
      </c>
    </row>
    <row r="43" customFormat="false" ht="12.75" hidden="false" customHeight="false" outlineLevel="0" collapsed="false">
      <c r="A43" s="1" t="s">
        <v>195</v>
      </c>
      <c r="C43" s="30"/>
      <c r="O43" s="1" t="n">
        <f aca="false">+D43</f>
        <v>0</v>
      </c>
    </row>
    <row r="44" customFormat="false" ht="12.75" hidden="false" customHeight="false" outlineLevel="0" collapsed="false">
      <c r="A44" s="1" t="s">
        <v>96</v>
      </c>
      <c r="C44" s="30" t="s">
        <v>164</v>
      </c>
      <c r="D44" s="47" t="n">
        <v>376.84</v>
      </c>
      <c r="O44" s="1" t="n">
        <f aca="false">+D44</f>
        <v>376.84</v>
      </c>
    </row>
    <row r="45" customFormat="false" ht="12.75" hidden="false" customHeight="false" outlineLevel="0" collapsed="false">
      <c r="C45" s="30"/>
      <c r="O45" s="1" t="n">
        <f aca="false">+D45</f>
        <v>0</v>
      </c>
    </row>
    <row r="46" customFormat="false" ht="12.75" hidden="false" customHeight="false" outlineLevel="0" collapsed="false">
      <c r="A46" s="4" t="s">
        <v>196</v>
      </c>
      <c r="C46" s="30"/>
      <c r="D46" s="19" t="n">
        <f aca="false">SUM(D40:D45)</f>
        <v>2016672.84</v>
      </c>
      <c r="O46" s="1" t="n">
        <f aca="false">+D46</f>
        <v>2016672.84</v>
      </c>
    </row>
    <row r="47" customFormat="false" ht="12.75" hidden="false" customHeight="false" outlineLevel="0" collapsed="false">
      <c r="A47" s="4"/>
      <c r="C47" s="30"/>
      <c r="O47" s="1" t="n">
        <f aca="false">+D47</f>
        <v>0</v>
      </c>
    </row>
    <row r="48" customFormat="false" ht="12.75" hidden="false" customHeight="false" outlineLevel="0" collapsed="false">
      <c r="A48" s="4"/>
      <c r="C48" s="30"/>
      <c r="O48" s="1" t="n">
        <f aca="false">+D48</f>
        <v>0</v>
      </c>
    </row>
    <row r="49" customFormat="false" ht="12.75" hidden="false" customHeight="false" outlineLevel="0" collapsed="false">
      <c r="A49" s="1" t="s">
        <v>105</v>
      </c>
      <c r="C49" s="30"/>
      <c r="D49" s="1" t="n">
        <v>0</v>
      </c>
      <c r="O49" s="1" t="n">
        <f aca="false">+D49</f>
        <v>0</v>
      </c>
    </row>
    <row r="50" customFormat="false" ht="12.75" hidden="false" customHeight="false" outlineLevel="0" collapsed="false">
      <c r="C50" s="30"/>
      <c r="O50" s="1" t="n">
        <f aca="false">+D50</f>
        <v>0</v>
      </c>
    </row>
    <row r="51" customFormat="false" ht="12.75" hidden="false" customHeight="false" outlineLevel="0" collapsed="false">
      <c r="A51" s="4" t="s">
        <v>197</v>
      </c>
      <c r="C51" s="30"/>
      <c r="D51" s="19" t="n">
        <f aca="false">SUM(D48:D50)</f>
        <v>0</v>
      </c>
      <c r="O51" s="1" t="n">
        <f aca="false">+D51</f>
        <v>0</v>
      </c>
    </row>
    <row r="52" customFormat="false" ht="12.75" hidden="false" customHeight="false" outlineLevel="0" collapsed="false">
      <c r="A52" s="4"/>
      <c r="C52" s="30"/>
      <c r="O52" s="1" t="n">
        <f aca="false">+D52</f>
        <v>0</v>
      </c>
    </row>
    <row r="53" customFormat="false" ht="12.75" hidden="false" customHeight="false" outlineLevel="0" collapsed="false">
      <c r="A53" s="4" t="s">
        <v>179</v>
      </c>
      <c r="C53" s="30"/>
      <c r="D53" s="19" t="n">
        <f aca="false">+D46-D51</f>
        <v>2016672.84</v>
      </c>
      <c r="O53" s="1" t="n">
        <f aca="false">+D53</f>
        <v>2016672.84</v>
      </c>
    </row>
    <row r="54" customFormat="false" ht="12.75" hidden="false" customHeight="false" outlineLevel="0" collapsed="false">
      <c r="A54" s="4"/>
      <c r="C54" s="30"/>
      <c r="O54" s="1" t="n">
        <f aca="false">+D54</f>
        <v>0</v>
      </c>
    </row>
    <row r="55" customFormat="false" ht="12.75" hidden="false" customHeight="false" outlineLevel="0" collapsed="false">
      <c r="A55" s="1" t="s">
        <v>198</v>
      </c>
      <c r="C55" s="30" t="s">
        <v>199</v>
      </c>
      <c r="D55" s="47" t="n">
        <v>144125</v>
      </c>
      <c r="O55" s="1" t="n">
        <f aca="false">+D55</f>
        <v>144125</v>
      </c>
    </row>
    <row r="56" customFormat="false" ht="12.75" hidden="false" customHeight="false" outlineLevel="0" collapsed="false">
      <c r="C56" s="30"/>
      <c r="O56" s="1" t="n">
        <f aca="false">+D56</f>
        <v>0</v>
      </c>
    </row>
    <row r="57" customFormat="false" ht="12.75" hidden="false" customHeight="false" outlineLevel="0" collapsed="false">
      <c r="A57" s="4" t="s">
        <v>114</v>
      </c>
      <c r="C57" s="30"/>
      <c r="D57" s="19" t="n">
        <f aca="false">+D53-D55</f>
        <v>1872547.84</v>
      </c>
      <c r="O57" s="1" t="n">
        <f aca="false">+D57</f>
        <v>1872547.84</v>
      </c>
    </row>
    <row r="58" customFormat="false" ht="12.75" hidden="false" customHeight="false" outlineLevel="0" collapsed="false">
      <c r="A58" s="4"/>
      <c r="C58" s="30"/>
    </row>
    <row r="59" customFormat="false" ht="12.75" hidden="false" customHeight="false" outlineLevel="0" collapsed="false">
      <c r="A59" s="1" t="s">
        <v>115</v>
      </c>
      <c r="C59" s="30" t="s">
        <v>200</v>
      </c>
      <c r="D59" s="1" t="n">
        <v>0</v>
      </c>
      <c r="O59" s="1" t="n">
        <f aca="false">+D59</f>
        <v>0</v>
      </c>
    </row>
    <row r="60" customFormat="false" ht="12.75" hidden="false" customHeight="false" outlineLevel="0" collapsed="false">
      <c r="A60" s="1" t="s">
        <v>116</v>
      </c>
      <c r="C60" s="30" t="s">
        <v>182</v>
      </c>
      <c r="D60" s="47" t="n">
        <v>-601020</v>
      </c>
      <c r="O60" s="1" t="n">
        <f aca="false">+D60</f>
        <v>-601020</v>
      </c>
    </row>
    <row r="61" customFormat="false" ht="12.75" hidden="false" customHeight="false" outlineLevel="0" collapsed="false">
      <c r="C61" s="30"/>
      <c r="O61" s="1" t="n">
        <f aca="false">+D61</f>
        <v>0</v>
      </c>
    </row>
    <row r="62" customFormat="false" ht="13.5" hidden="false" customHeight="false" outlineLevel="0" collapsed="false">
      <c r="A62" s="4" t="s">
        <v>117</v>
      </c>
      <c r="C62" s="30"/>
      <c r="D62" s="22" t="n">
        <f aca="false">+D57+D60+D59</f>
        <v>1271527.84</v>
      </c>
      <c r="O62" s="1" t="n">
        <f aca="false">+D62</f>
        <v>1271527.84</v>
      </c>
    </row>
    <row r="63" customFormat="false" ht="13.5" hidden="false" customHeight="false" outlineLevel="0" collapsed="false">
      <c r="C63" s="30"/>
      <c r="O63" s="1" t="n">
        <f aca="false">+D63</f>
        <v>0</v>
      </c>
    </row>
    <row r="64" customFormat="false" ht="12.75" hidden="false" customHeight="false" outlineLevel="0" collapsed="false">
      <c r="C64" s="30"/>
      <c r="O64" s="1" t="n">
        <f aca="false">+D64</f>
        <v>0</v>
      </c>
    </row>
    <row r="65" customFormat="false" ht="12.75" hidden="false" customHeight="false" outlineLevel="0" collapsed="false">
      <c r="C65" s="30"/>
      <c r="O65" s="1" t="n">
        <f aca="false">+D65</f>
        <v>0</v>
      </c>
    </row>
    <row r="66" customFormat="false" ht="12.75" hidden="false" customHeight="false" outlineLevel="0" collapsed="false">
      <c r="C66" s="30"/>
    </row>
    <row r="67" customFormat="false" ht="12.75" hidden="false" customHeight="false" outlineLevel="0" collapsed="false">
      <c r="C67" s="30"/>
    </row>
    <row r="68" customFormat="false" ht="12.75" hidden="false" customHeight="false" outlineLevel="0" collapsed="false">
      <c r="C68" s="30"/>
    </row>
    <row r="69" customFormat="false" ht="12.75" hidden="false" customHeight="false" outlineLevel="0" collapsed="false">
      <c r="C69" s="30"/>
    </row>
    <row r="70" customFormat="false" ht="12.75" hidden="false" customHeight="false" outlineLevel="0" collapsed="false">
      <c r="C70" s="30"/>
    </row>
    <row r="71" customFormat="false" ht="12.75" hidden="false" customHeight="false" outlineLevel="0" collapsed="false">
      <c r="C71" s="30"/>
    </row>
    <row r="72" customFormat="false" ht="12.75" hidden="false" customHeight="false" outlineLevel="0" collapsed="false">
      <c r="C72" s="30"/>
    </row>
    <row r="73" customFormat="false" ht="12.75" hidden="false" customHeight="false" outlineLevel="0" collapsed="false">
      <c r="C73" s="30"/>
    </row>
    <row r="74" customFormat="false" ht="12.75" hidden="false" customHeight="false" outlineLevel="0" collapsed="false">
      <c r="C74" s="30"/>
    </row>
    <row r="75" customFormat="false" ht="12.75" hidden="false" customHeight="false" outlineLevel="0" collapsed="false">
      <c r="C75" s="30"/>
    </row>
    <row r="76" customFormat="false" ht="12.75" hidden="false" customHeight="false" outlineLevel="0" collapsed="false">
      <c r="C76" s="30"/>
    </row>
    <row r="77" customFormat="false" ht="12.75" hidden="false" customHeight="false" outlineLevel="0" collapsed="false">
      <c r="C77" s="30"/>
    </row>
    <row r="78" customFormat="false" ht="12.75" hidden="false" customHeight="false" outlineLevel="0" collapsed="false">
      <c r="C78" s="30"/>
    </row>
    <row r="79" customFormat="false" ht="12.75" hidden="false" customHeight="false" outlineLevel="0" collapsed="false">
      <c r="C79" s="30"/>
    </row>
    <row r="80" customFormat="false" ht="12.75" hidden="false" customHeight="false" outlineLevel="0" collapsed="false">
      <c r="C80" s="30"/>
    </row>
    <row r="81" customFormat="false" ht="12.75" hidden="false" customHeight="false" outlineLevel="0" collapsed="false">
      <c r="C81" s="30"/>
    </row>
    <row r="82" customFormat="false" ht="12.75" hidden="false" customHeight="false" outlineLevel="0" collapsed="false">
      <c r="C82" s="30"/>
    </row>
    <row r="83" customFormat="false" ht="12.75" hidden="false" customHeight="false" outlineLevel="0" collapsed="false">
      <c r="C83" s="30"/>
    </row>
    <row r="84" customFormat="false" ht="12.75" hidden="false" customHeight="false" outlineLevel="0" collapsed="false">
      <c r="C84" s="30"/>
    </row>
    <row r="85" customFormat="false" ht="12.75" hidden="false" customHeight="false" outlineLevel="0" collapsed="false">
      <c r="C85" s="30"/>
    </row>
    <row r="86" customFormat="false" ht="12.75" hidden="false" customHeight="false" outlineLevel="0" collapsed="false">
      <c r="C86" s="16"/>
    </row>
    <row r="87" customFormat="false" ht="12.75" hidden="false" customHeight="false" outlineLevel="0" collapsed="false">
      <c r="C87" s="16"/>
    </row>
    <row r="88" customFormat="false" ht="12.75" hidden="false" customHeight="false" outlineLevel="0" collapsed="false">
      <c r="C88" s="16"/>
    </row>
    <row r="89" customFormat="false" ht="12.75" hidden="false" customHeight="false" outlineLevel="0" collapsed="false">
      <c r="C89" s="16"/>
    </row>
    <row r="90" customFormat="false" ht="12.75" hidden="false" customHeight="false" outlineLevel="0" collapsed="false">
      <c r="C90" s="16"/>
    </row>
    <row r="91" customFormat="false" ht="12.75" hidden="false" customHeight="false" outlineLevel="0" collapsed="false">
      <c r="C91" s="16"/>
    </row>
    <row r="92" customFormat="false" ht="12.75" hidden="false" customHeight="false" outlineLevel="0" collapsed="false">
      <c r="C92" s="16"/>
    </row>
    <row r="93" customFormat="false" ht="12.75" hidden="false" customHeight="false" outlineLevel="0" collapsed="false">
      <c r="C93" s="16"/>
    </row>
    <row r="94" customFormat="false" ht="12.75" hidden="false" customHeight="false" outlineLevel="0" collapsed="false">
      <c r="C94" s="16"/>
    </row>
    <row r="95" customFormat="false" ht="12.75" hidden="false" customHeight="false" outlineLevel="0" collapsed="false">
      <c r="C95" s="16"/>
    </row>
    <row r="96" customFormat="false" ht="12.75" hidden="false" customHeight="false" outlineLevel="0" collapsed="false">
      <c r="C96" s="16"/>
    </row>
    <row r="97" customFormat="false" ht="12.75" hidden="false" customHeight="false" outlineLevel="0" collapsed="false">
      <c r="C97" s="16"/>
    </row>
    <row r="98" customFormat="false" ht="12.75" hidden="false" customHeight="false" outlineLevel="0" collapsed="false">
      <c r="C98" s="16"/>
    </row>
    <row r="99" customFormat="false" ht="12.75" hidden="false" customHeight="false" outlineLevel="0" collapsed="false">
      <c r="C99" s="16"/>
    </row>
    <row r="100" customFormat="false" ht="12.75" hidden="false" customHeight="false" outlineLevel="0" collapsed="false">
      <c r="C100" s="16"/>
    </row>
    <row r="101" customFormat="false" ht="12.75" hidden="false" customHeight="false" outlineLevel="0" collapsed="false">
      <c r="C101" s="16"/>
    </row>
    <row r="102" customFormat="false" ht="12.75" hidden="false" customHeight="false" outlineLevel="0" collapsed="false">
      <c r="C102" s="16"/>
    </row>
    <row r="103" customFormat="false" ht="12.75" hidden="false" customHeight="false" outlineLevel="0" collapsed="false">
      <c r="C103" s="16"/>
    </row>
    <row r="104" customFormat="false" ht="12.75" hidden="false" customHeight="false" outlineLevel="0" collapsed="false">
      <c r="C104" s="16"/>
    </row>
    <row r="105" customFormat="false" ht="12.75" hidden="false" customHeight="false" outlineLevel="0" collapsed="false">
      <c r="C105" s="16"/>
    </row>
    <row r="106" customFormat="false" ht="12.75" hidden="false" customHeight="false" outlineLevel="0" collapsed="false">
      <c r="C106" s="16"/>
    </row>
    <row r="107" customFormat="false" ht="12.75" hidden="false" customHeight="false" outlineLevel="0" collapsed="false">
      <c r="C107" s="16"/>
    </row>
    <row r="108" customFormat="false" ht="12.75" hidden="false" customHeight="false" outlineLevel="0" collapsed="false">
      <c r="C108" s="16"/>
    </row>
    <row r="109" customFormat="false" ht="12.75" hidden="false" customHeight="false" outlineLevel="0" collapsed="false">
      <c r="C109" s="16"/>
    </row>
    <row r="110" customFormat="false" ht="12.75" hidden="false" customHeight="false" outlineLevel="0" collapsed="false">
      <c r="C110" s="16"/>
    </row>
    <row r="111" customFormat="false" ht="12.75" hidden="false" customHeight="false" outlineLevel="0" collapsed="false">
      <c r="C111" s="16"/>
    </row>
    <row r="112" customFormat="false" ht="12.75" hidden="false" customHeight="false" outlineLevel="0" collapsed="false">
      <c r="C112" s="16"/>
    </row>
    <row r="113" customFormat="false" ht="12.75" hidden="false" customHeight="false" outlineLevel="0" collapsed="false">
      <c r="C113" s="16"/>
    </row>
    <row r="114" customFormat="false" ht="12.75" hidden="false" customHeight="false" outlineLevel="0" collapsed="false">
      <c r="C114" s="16"/>
    </row>
    <row r="115" customFormat="false" ht="12.75" hidden="false" customHeight="false" outlineLevel="0" collapsed="false">
      <c r="C115" s="16"/>
    </row>
    <row r="116" customFormat="false" ht="12.75" hidden="false" customHeight="false" outlineLevel="0" collapsed="false">
      <c r="C116" s="16"/>
    </row>
    <row r="117" customFormat="false" ht="12.75" hidden="false" customHeight="false" outlineLevel="0" collapsed="false">
      <c r="C117" s="16"/>
    </row>
    <row r="118" customFormat="false" ht="12.75" hidden="false" customHeight="false" outlineLevel="0" collapsed="false">
      <c r="C118" s="16"/>
    </row>
    <row r="119" customFormat="false" ht="12.75" hidden="false" customHeight="false" outlineLevel="0" collapsed="false">
      <c r="C119" s="16"/>
    </row>
    <row r="120" customFormat="false" ht="12.75" hidden="false" customHeight="false" outlineLevel="0" collapsed="false">
      <c r="C120" s="16"/>
    </row>
    <row r="121" customFormat="false" ht="12.75" hidden="false" customHeight="false" outlineLevel="0" collapsed="false">
      <c r="C121" s="16"/>
    </row>
    <row r="122" customFormat="false" ht="12.75" hidden="false" customHeight="false" outlineLevel="0" collapsed="false">
      <c r="C122" s="16"/>
    </row>
    <row r="123" customFormat="false" ht="12.75" hidden="false" customHeight="false" outlineLevel="0" collapsed="false">
      <c r="C123" s="16"/>
    </row>
    <row r="124" customFormat="false" ht="12.75" hidden="false" customHeight="false" outlineLevel="0" collapsed="false">
      <c r="C124" s="16"/>
    </row>
    <row r="125" customFormat="false" ht="12.75" hidden="false" customHeight="false" outlineLevel="0" collapsed="false">
      <c r="C125" s="16"/>
    </row>
    <row r="126" customFormat="false" ht="12.75" hidden="false" customHeight="false" outlineLevel="0" collapsed="false">
      <c r="C126" s="16"/>
    </row>
    <row r="127" customFormat="false" ht="12.75" hidden="false" customHeight="false" outlineLevel="0" collapsed="false">
      <c r="C127" s="16"/>
    </row>
    <row r="128" customFormat="false" ht="12.75" hidden="false" customHeight="false" outlineLevel="0" collapsed="false">
      <c r="C128" s="16"/>
    </row>
    <row r="129" customFormat="false" ht="12.75" hidden="false" customHeight="false" outlineLevel="0" collapsed="false">
      <c r="C129" s="16"/>
    </row>
    <row r="130" customFormat="false" ht="12.75" hidden="false" customHeight="false" outlineLevel="0" collapsed="false">
      <c r="C130" s="16"/>
    </row>
    <row r="131" customFormat="false" ht="12.75" hidden="false" customHeight="false" outlineLevel="0" collapsed="false">
      <c r="C131" s="16"/>
    </row>
    <row r="132" customFormat="false" ht="12.75" hidden="false" customHeight="false" outlineLevel="0" collapsed="false">
      <c r="C132" s="16"/>
    </row>
    <row r="133" customFormat="false" ht="12.75" hidden="false" customHeight="false" outlineLevel="0" collapsed="false">
      <c r="C133" s="16"/>
    </row>
    <row r="134" customFormat="false" ht="12.75" hidden="false" customHeight="false" outlineLevel="0" collapsed="false">
      <c r="C134" s="16"/>
    </row>
    <row r="135" customFormat="false" ht="12.75" hidden="false" customHeight="false" outlineLevel="0" collapsed="false">
      <c r="C135" s="16"/>
    </row>
    <row r="136" customFormat="false" ht="12.75" hidden="false" customHeight="false" outlineLevel="0" collapsed="false">
      <c r="C136" s="16"/>
    </row>
    <row r="137" customFormat="false" ht="12.75" hidden="false" customHeight="false" outlineLevel="0" collapsed="false">
      <c r="C137" s="16"/>
    </row>
    <row r="138" customFormat="false" ht="12.75" hidden="false" customHeight="false" outlineLevel="0" collapsed="false">
      <c r="C138" s="16"/>
    </row>
    <row r="139" customFormat="false" ht="12.75" hidden="false" customHeight="false" outlineLevel="0" collapsed="false">
      <c r="C139" s="16"/>
    </row>
    <row r="140" customFormat="false" ht="12.75" hidden="false" customHeight="false" outlineLevel="0" collapsed="false">
      <c r="C140" s="16"/>
    </row>
    <row r="141" customFormat="false" ht="12.75" hidden="false" customHeight="false" outlineLevel="0" collapsed="false">
      <c r="C141" s="16"/>
    </row>
    <row r="142" customFormat="false" ht="12.75" hidden="false" customHeight="false" outlineLevel="0" collapsed="false">
      <c r="C142" s="16"/>
    </row>
    <row r="143" customFormat="false" ht="12.75" hidden="false" customHeight="false" outlineLevel="0" collapsed="false">
      <c r="C143" s="16"/>
    </row>
    <row r="144" customFormat="false" ht="12.75" hidden="false" customHeight="false" outlineLevel="0" collapsed="false">
      <c r="C144" s="16"/>
    </row>
    <row r="145" customFormat="false" ht="12.75" hidden="false" customHeight="false" outlineLevel="0" collapsed="false">
      <c r="C145" s="16"/>
    </row>
    <row r="146" customFormat="false" ht="12.75" hidden="false" customHeight="false" outlineLevel="0" collapsed="false">
      <c r="C146" s="16"/>
    </row>
    <row r="147" customFormat="false" ht="12.75" hidden="false" customHeight="false" outlineLevel="0" collapsed="false">
      <c r="C147" s="16"/>
    </row>
    <row r="148" customFormat="false" ht="12.75" hidden="false" customHeight="false" outlineLevel="0" collapsed="false">
      <c r="C148" s="16"/>
    </row>
    <row r="149" customFormat="false" ht="12.75" hidden="false" customHeight="false" outlineLevel="0" collapsed="false">
      <c r="C149" s="16"/>
    </row>
    <row r="150" customFormat="false" ht="12.75" hidden="false" customHeight="false" outlineLevel="0" collapsed="false">
      <c r="C150" s="16"/>
    </row>
    <row r="151" customFormat="false" ht="12.75" hidden="false" customHeight="false" outlineLevel="0" collapsed="false">
      <c r="C151" s="16"/>
    </row>
    <row r="152" customFormat="false" ht="12.75" hidden="false" customHeight="false" outlineLevel="0" collapsed="false">
      <c r="C152" s="16"/>
    </row>
    <row r="153" customFormat="false" ht="12.75" hidden="false" customHeight="false" outlineLevel="0" collapsed="false">
      <c r="C153" s="16"/>
    </row>
    <row r="154" customFormat="false" ht="12.75" hidden="false" customHeight="false" outlineLevel="0" collapsed="false">
      <c r="C154" s="16"/>
    </row>
    <row r="155" customFormat="false" ht="12.75" hidden="false" customHeight="false" outlineLevel="0" collapsed="false">
      <c r="C155" s="16"/>
    </row>
    <row r="156" customFormat="false" ht="12.75" hidden="false" customHeight="false" outlineLevel="0" collapsed="false">
      <c r="C156" s="16"/>
    </row>
    <row r="157" customFormat="false" ht="12.75" hidden="false" customHeight="false" outlineLevel="0" collapsed="false">
      <c r="C157" s="16"/>
    </row>
    <row r="158" customFormat="false" ht="12.75" hidden="false" customHeight="false" outlineLevel="0" collapsed="false">
      <c r="C158" s="16"/>
    </row>
    <row r="159" customFormat="false" ht="12.75" hidden="false" customHeight="false" outlineLevel="0" collapsed="false">
      <c r="C159" s="16"/>
    </row>
    <row r="160" customFormat="false" ht="12.75" hidden="false" customHeight="false" outlineLevel="0" collapsed="false">
      <c r="C160" s="16"/>
    </row>
    <row r="161" customFormat="false" ht="12.75" hidden="false" customHeight="false" outlineLevel="0" collapsed="false">
      <c r="C161" s="16"/>
    </row>
    <row r="162" customFormat="false" ht="12.75" hidden="false" customHeight="false" outlineLevel="0" collapsed="false">
      <c r="C162" s="16"/>
    </row>
    <row r="163" customFormat="false" ht="12.75" hidden="false" customHeight="false" outlineLevel="0" collapsed="false">
      <c r="C163" s="16"/>
    </row>
    <row r="164" customFormat="false" ht="12.75" hidden="false" customHeight="false" outlineLevel="0" collapsed="false">
      <c r="C164" s="16"/>
    </row>
    <row r="165" customFormat="false" ht="12.75" hidden="false" customHeight="false" outlineLevel="0" collapsed="false">
      <c r="C165" s="16"/>
    </row>
    <row r="166" customFormat="false" ht="12.75" hidden="false" customHeight="false" outlineLevel="0" collapsed="false">
      <c r="C166" s="16"/>
    </row>
    <row r="167" customFormat="false" ht="12.75" hidden="false" customHeight="false" outlineLevel="0" collapsed="false">
      <c r="C167" s="16"/>
    </row>
    <row r="168" customFormat="false" ht="12.75" hidden="false" customHeight="false" outlineLevel="0" collapsed="false">
      <c r="C168" s="16"/>
    </row>
    <row r="169" customFormat="false" ht="12.75" hidden="false" customHeight="false" outlineLevel="0" collapsed="false">
      <c r="C169" s="16"/>
    </row>
    <row r="170" customFormat="false" ht="12.75" hidden="false" customHeight="false" outlineLevel="0" collapsed="false">
      <c r="C170" s="16"/>
    </row>
    <row r="171" customFormat="false" ht="12.75" hidden="false" customHeight="false" outlineLevel="0" collapsed="false">
      <c r="C171" s="16"/>
    </row>
    <row r="172" customFormat="false" ht="12.75" hidden="false" customHeight="false" outlineLevel="0" collapsed="false">
      <c r="C172" s="16"/>
    </row>
    <row r="173" customFormat="false" ht="12.75" hidden="false" customHeight="false" outlineLevel="0" collapsed="false">
      <c r="C173" s="16"/>
    </row>
    <row r="174" customFormat="false" ht="12.75" hidden="false" customHeight="false" outlineLevel="0" collapsed="false">
      <c r="C174" s="16"/>
    </row>
    <row r="175" customFormat="false" ht="12.75" hidden="false" customHeight="false" outlineLevel="0" collapsed="false">
      <c r="C175" s="16"/>
    </row>
    <row r="176" customFormat="false" ht="12.75" hidden="false" customHeight="false" outlineLevel="0" collapsed="false">
      <c r="C176" s="16"/>
    </row>
    <row r="177" customFormat="false" ht="12.75" hidden="false" customHeight="false" outlineLevel="0" collapsed="false">
      <c r="C177" s="16"/>
    </row>
    <row r="178" customFormat="false" ht="12.75" hidden="false" customHeight="false" outlineLevel="0" collapsed="false">
      <c r="C178" s="16"/>
    </row>
    <row r="179" customFormat="false" ht="12.75" hidden="false" customHeight="false" outlineLevel="0" collapsed="false">
      <c r="C179" s="16"/>
    </row>
    <row r="180" customFormat="false" ht="12.75" hidden="false" customHeight="false" outlineLevel="0" collapsed="false">
      <c r="C180" s="16"/>
    </row>
    <row r="181" customFormat="false" ht="12.75" hidden="false" customHeight="false" outlineLevel="0" collapsed="false">
      <c r="C181" s="16"/>
    </row>
    <row r="182" customFormat="false" ht="12.75" hidden="false" customHeight="false" outlineLevel="0" collapsed="false">
      <c r="C182" s="16"/>
    </row>
    <row r="183" customFormat="false" ht="12.75" hidden="false" customHeight="false" outlineLevel="0" collapsed="false">
      <c r="C183" s="16"/>
    </row>
    <row r="184" customFormat="false" ht="12.75" hidden="false" customHeight="false" outlineLevel="0" collapsed="false">
      <c r="C184" s="16"/>
    </row>
    <row r="185" customFormat="false" ht="12.75" hidden="false" customHeight="false" outlineLevel="0" collapsed="false">
      <c r="C185" s="16"/>
    </row>
    <row r="186" customFormat="false" ht="12.75" hidden="false" customHeight="false" outlineLevel="0" collapsed="false">
      <c r="C186" s="16"/>
    </row>
    <row r="187" customFormat="false" ht="12.75" hidden="false" customHeight="false" outlineLevel="0" collapsed="false">
      <c r="C187" s="16"/>
    </row>
    <row r="188" customFormat="false" ht="12.75" hidden="false" customHeight="false" outlineLevel="0" collapsed="false">
      <c r="C188" s="16"/>
    </row>
    <row r="189" customFormat="false" ht="12.75" hidden="false" customHeight="false" outlineLevel="0" collapsed="false">
      <c r="C189" s="16"/>
    </row>
    <row r="190" customFormat="false" ht="12.75" hidden="false" customHeight="false" outlineLevel="0" collapsed="false">
      <c r="C190" s="16"/>
    </row>
    <row r="191" customFormat="false" ht="12.75" hidden="false" customHeight="false" outlineLevel="0" collapsed="false">
      <c r="C191" s="16"/>
    </row>
    <row r="192" customFormat="false" ht="12.75" hidden="false" customHeight="false" outlineLevel="0" collapsed="false">
      <c r="C192" s="16"/>
    </row>
    <row r="193" customFormat="false" ht="12.75" hidden="false" customHeight="false" outlineLevel="0" collapsed="false">
      <c r="C193" s="16"/>
    </row>
    <row r="194" customFormat="false" ht="12.75" hidden="false" customHeight="false" outlineLevel="0" collapsed="false">
      <c r="C194" s="16"/>
    </row>
    <row r="195" customFormat="false" ht="12.75" hidden="false" customHeight="false" outlineLevel="0" collapsed="false">
      <c r="C195" s="16"/>
    </row>
    <row r="196" customFormat="false" ht="12.75" hidden="false" customHeight="false" outlineLevel="0" collapsed="false">
      <c r="C196" s="16"/>
    </row>
    <row r="197" customFormat="false" ht="12.75" hidden="false" customHeight="false" outlineLevel="0" collapsed="false">
      <c r="C197" s="16"/>
    </row>
    <row r="198" customFormat="false" ht="12.75" hidden="false" customHeight="false" outlineLevel="0" collapsed="false">
      <c r="C198" s="16"/>
    </row>
    <row r="199" customFormat="false" ht="12.75" hidden="false" customHeight="false" outlineLevel="0" collapsed="false">
      <c r="C199" s="16"/>
    </row>
    <row r="200" customFormat="false" ht="12.75" hidden="false" customHeight="false" outlineLevel="0" collapsed="false">
      <c r="C200" s="16"/>
    </row>
    <row r="201" customFormat="false" ht="12.75" hidden="false" customHeight="false" outlineLevel="0" collapsed="false">
      <c r="C201" s="16"/>
    </row>
    <row r="202" customFormat="false" ht="12.75" hidden="false" customHeight="false" outlineLevel="0" collapsed="false">
      <c r="C202" s="16"/>
    </row>
    <row r="203" customFormat="false" ht="12.75" hidden="false" customHeight="false" outlineLevel="0" collapsed="false">
      <c r="C203" s="16"/>
    </row>
    <row r="204" customFormat="false" ht="12.75" hidden="false" customHeight="false" outlineLevel="0" collapsed="false">
      <c r="C204" s="16"/>
    </row>
    <row r="205" customFormat="false" ht="12.75" hidden="false" customHeight="false" outlineLevel="0" collapsed="false">
      <c r="C205" s="16"/>
    </row>
    <row r="206" customFormat="false" ht="12.75" hidden="false" customHeight="false" outlineLevel="0" collapsed="false">
      <c r="C206" s="16"/>
    </row>
    <row r="207" customFormat="false" ht="12.75" hidden="false" customHeight="false" outlineLevel="0" collapsed="false">
      <c r="C207" s="16"/>
    </row>
    <row r="208" customFormat="false" ht="12.75" hidden="false" customHeight="false" outlineLevel="0" collapsed="false">
      <c r="C208" s="16"/>
    </row>
    <row r="209" customFormat="false" ht="12.75" hidden="false" customHeight="false" outlineLevel="0" collapsed="false">
      <c r="C209" s="16"/>
    </row>
    <row r="210" customFormat="false" ht="12.75" hidden="false" customHeight="false" outlineLevel="0" collapsed="false">
      <c r="C210" s="16"/>
    </row>
    <row r="211" customFormat="false" ht="12.75" hidden="false" customHeight="false" outlineLevel="0" collapsed="false">
      <c r="C211" s="16"/>
    </row>
    <row r="212" customFormat="false" ht="12.75" hidden="false" customHeight="false" outlineLevel="0" collapsed="false">
      <c r="C212" s="16"/>
    </row>
    <row r="213" customFormat="false" ht="12.75" hidden="false" customHeight="false" outlineLevel="0" collapsed="false">
      <c r="C213" s="16"/>
    </row>
    <row r="214" customFormat="false" ht="12.75" hidden="false" customHeight="false" outlineLevel="0" collapsed="false">
      <c r="C214" s="16"/>
    </row>
    <row r="215" customFormat="false" ht="12.75" hidden="false" customHeight="false" outlineLevel="0" collapsed="false">
      <c r="C215" s="16"/>
    </row>
    <row r="216" customFormat="false" ht="12.75" hidden="false" customHeight="false" outlineLevel="0" collapsed="false">
      <c r="C216" s="16"/>
    </row>
    <row r="217" customFormat="false" ht="12.75" hidden="false" customHeight="false" outlineLevel="0" collapsed="false">
      <c r="C217" s="16"/>
    </row>
    <row r="218" customFormat="false" ht="12.75" hidden="false" customHeight="false" outlineLevel="0" collapsed="false">
      <c r="C218" s="16"/>
    </row>
    <row r="219" customFormat="false" ht="12.75" hidden="false" customHeight="false" outlineLevel="0" collapsed="false">
      <c r="C219" s="16"/>
    </row>
    <row r="220" customFormat="false" ht="12.75" hidden="false" customHeight="false" outlineLevel="0" collapsed="false">
      <c r="C220" s="16"/>
    </row>
    <row r="221" customFormat="false" ht="12.75" hidden="false" customHeight="false" outlineLevel="0" collapsed="false">
      <c r="C221" s="16"/>
    </row>
    <row r="222" customFormat="false" ht="12.75" hidden="false" customHeight="false" outlineLevel="0" collapsed="false">
      <c r="C222" s="16"/>
    </row>
    <row r="223" customFormat="false" ht="12.75" hidden="false" customHeight="false" outlineLevel="0" collapsed="false">
      <c r="C223" s="16"/>
    </row>
    <row r="224" customFormat="false" ht="12.75" hidden="false" customHeight="false" outlineLevel="0" collapsed="false">
      <c r="C224" s="16"/>
    </row>
    <row r="225" customFormat="false" ht="12.75" hidden="false" customHeight="false" outlineLevel="0" collapsed="false">
      <c r="C225" s="16"/>
    </row>
    <row r="226" customFormat="false" ht="12.75" hidden="false" customHeight="false" outlineLevel="0" collapsed="false">
      <c r="C226" s="16"/>
    </row>
    <row r="227" customFormat="false" ht="12.75" hidden="false" customHeight="false" outlineLevel="0" collapsed="false">
      <c r="C227" s="16"/>
    </row>
    <row r="228" customFormat="false" ht="12.75" hidden="false" customHeight="false" outlineLevel="0" collapsed="false">
      <c r="C228" s="16"/>
    </row>
    <row r="229" customFormat="false" ht="12.75" hidden="false" customHeight="false" outlineLevel="0" collapsed="false">
      <c r="C229" s="16"/>
    </row>
    <row r="230" customFormat="false" ht="12.75" hidden="false" customHeight="false" outlineLevel="0" collapsed="false">
      <c r="C230" s="16"/>
    </row>
    <row r="231" customFormat="false" ht="12.75" hidden="false" customHeight="false" outlineLevel="0" collapsed="false">
      <c r="C231" s="16"/>
    </row>
    <row r="232" customFormat="false" ht="12.75" hidden="false" customHeight="false" outlineLevel="0" collapsed="false">
      <c r="C232" s="16"/>
    </row>
    <row r="233" customFormat="false" ht="12.75" hidden="false" customHeight="false" outlineLevel="0" collapsed="false">
      <c r="C233" s="16"/>
    </row>
    <row r="234" customFormat="false" ht="12.75" hidden="false" customHeight="false" outlineLevel="0" collapsed="false">
      <c r="C234" s="16"/>
    </row>
    <row r="235" customFormat="false" ht="12.75" hidden="false" customHeight="false" outlineLevel="0" collapsed="false">
      <c r="C235" s="16"/>
    </row>
    <row r="236" customFormat="false" ht="12.75" hidden="false" customHeight="false" outlineLevel="0" collapsed="false">
      <c r="C236" s="16"/>
    </row>
    <row r="237" customFormat="false" ht="12.75" hidden="false" customHeight="false" outlineLevel="0" collapsed="false">
      <c r="C237" s="16"/>
    </row>
    <row r="238" customFormat="false" ht="12.75" hidden="false" customHeight="false" outlineLevel="0" collapsed="false">
      <c r="C238" s="16"/>
    </row>
    <row r="239" customFormat="false" ht="12.75" hidden="false" customHeight="false" outlineLevel="0" collapsed="false">
      <c r="C239" s="16"/>
    </row>
    <row r="240" customFormat="false" ht="12.75" hidden="false" customHeight="false" outlineLevel="0" collapsed="false">
      <c r="C240" s="16"/>
    </row>
    <row r="241" customFormat="false" ht="12.75" hidden="false" customHeight="false" outlineLevel="0" collapsed="false">
      <c r="C241" s="16"/>
    </row>
    <row r="242" customFormat="false" ht="12.75" hidden="false" customHeight="false" outlineLevel="0" collapsed="false">
      <c r="C242" s="16"/>
    </row>
    <row r="243" customFormat="false" ht="12.75" hidden="false" customHeight="false" outlineLevel="0" collapsed="false">
      <c r="C243" s="16"/>
    </row>
    <row r="244" customFormat="false" ht="12.75" hidden="false" customHeight="false" outlineLevel="0" collapsed="false">
      <c r="C244" s="16"/>
    </row>
    <row r="245" customFormat="false" ht="12.75" hidden="false" customHeight="false" outlineLevel="0" collapsed="false">
      <c r="C245" s="16"/>
    </row>
    <row r="246" customFormat="false" ht="12.75" hidden="false" customHeight="false" outlineLevel="0" collapsed="false">
      <c r="C246" s="16"/>
    </row>
    <row r="247" customFormat="false" ht="12.75" hidden="false" customHeight="false" outlineLevel="0" collapsed="false">
      <c r="C247" s="16"/>
    </row>
    <row r="248" customFormat="false" ht="12.75" hidden="false" customHeight="false" outlineLevel="0" collapsed="false">
      <c r="C248" s="16"/>
    </row>
    <row r="249" customFormat="false" ht="12.75" hidden="false" customHeight="false" outlineLevel="0" collapsed="false">
      <c r="C249" s="16"/>
    </row>
    <row r="250" customFormat="false" ht="12.75" hidden="false" customHeight="false" outlineLevel="0" collapsed="false">
      <c r="C250" s="16"/>
    </row>
    <row r="251" customFormat="false" ht="12.75" hidden="false" customHeight="false" outlineLevel="0" collapsed="false">
      <c r="C251" s="16"/>
    </row>
    <row r="252" customFormat="false" ht="12.75" hidden="false" customHeight="false" outlineLevel="0" collapsed="false">
      <c r="C252" s="16"/>
    </row>
    <row r="253" customFormat="false" ht="12.75" hidden="false" customHeight="false" outlineLevel="0" collapsed="false">
      <c r="C253" s="16"/>
    </row>
    <row r="254" customFormat="false" ht="12.75" hidden="false" customHeight="false" outlineLevel="0" collapsed="false">
      <c r="C254" s="16"/>
    </row>
    <row r="255" customFormat="false" ht="12.75" hidden="false" customHeight="false" outlineLevel="0" collapsed="false">
      <c r="C255" s="16"/>
    </row>
    <row r="256" customFormat="false" ht="12.75" hidden="false" customHeight="false" outlineLevel="0" collapsed="false">
      <c r="C256" s="16"/>
    </row>
    <row r="257" customFormat="false" ht="12.75" hidden="false" customHeight="false" outlineLevel="0" collapsed="false">
      <c r="C257" s="16"/>
    </row>
    <row r="258" customFormat="false" ht="12.75" hidden="false" customHeight="false" outlineLevel="0" collapsed="false">
      <c r="C258" s="16"/>
    </row>
    <row r="259" customFormat="false" ht="12.75" hidden="false" customHeight="false" outlineLevel="0" collapsed="false">
      <c r="C259" s="16"/>
    </row>
    <row r="260" customFormat="false" ht="12.75" hidden="false" customHeight="false" outlineLevel="0" collapsed="false">
      <c r="C260" s="16"/>
    </row>
    <row r="261" customFormat="false" ht="12.75" hidden="false" customHeight="false" outlineLevel="0" collapsed="false">
      <c r="C261" s="16"/>
    </row>
    <row r="262" customFormat="false" ht="12.75" hidden="false" customHeight="false" outlineLevel="0" collapsed="false">
      <c r="C262" s="16"/>
    </row>
    <row r="263" customFormat="false" ht="12.75" hidden="false" customHeight="false" outlineLevel="0" collapsed="false">
      <c r="C263" s="16"/>
    </row>
    <row r="264" customFormat="false" ht="12.75" hidden="false" customHeight="false" outlineLevel="0" collapsed="false">
      <c r="C264" s="16"/>
    </row>
    <row r="265" customFormat="false" ht="12.75" hidden="false" customHeight="false" outlineLevel="0" collapsed="false">
      <c r="C265" s="16"/>
    </row>
    <row r="266" customFormat="false" ht="12.75" hidden="false" customHeight="false" outlineLevel="0" collapsed="false">
      <c r="C266" s="16"/>
    </row>
    <row r="267" customFormat="false" ht="12.75" hidden="false" customHeight="false" outlineLevel="0" collapsed="false">
      <c r="C267" s="16"/>
    </row>
    <row r="268" customFormat="false" ht="12.75" hidden="false" customHeight="false" outlineLevel="0" collapsed="false">
      <c r="C268" s="16"/>
    </row>
    <row r="269" customFormat="false" ht="12.75" hidden="false" customHeight="false" outlineLevel="0" collapsed="false">
      <c r="C269" s="16"/>
    </row>
    <row r="270" customFormat="false" ht="12.75" hidden="false" customHeight="false" outlineLevel="0" collapsed="false">
      <c r="C270" s="16"/>
    </row>
    <row r="271" customFormat="false" ht="12.75" hidden="false" customHeight="false" outlineLevel="0" collapsed="false">
      <c r="C271" s="16"/>
    </row>
    <row r="272" customFormat="false" ht="12.75" hidden="false" customHeight="false" outlineLevel="0" collapsed="false">
      <c r="C272" s="16"/>
    </row>
    <row r="273" customFormat="false" ht="12.75" hidden="false" customHeight="false" outlineLevel="0" collapsed="false">
      <c r="C273" s="16"/>
    </row>
    <row r="274" customFormat="false" ht="12.75" hidden="false" customHeight="false" outlineLevel="0" collapsed="false">
      <c r="C274" s="16"/>
    </row>
    <row r="275" customFormat="false" ht="12.75" hidden="false" customHeight="false" outlineLevel="0" collapsed="false">
      <c r="C275" s="16"/>
    </row>
    <row r="276" customFormat="false" ht="12.75" hidden="false" customHeight="false" outlineLevel="0" collapsed="false">
      <c r="C276" s="16"/>
    </row>
    <row r="277" customFormat="false" ht="12.75" hidden="false" customHeight="false" outlineLevel="0" collapsed="false">
      <c r="C277" s="16"/>
    </row>
    <row r="278" customFormat="false" ht="12.75" hidden="false" customHeight="false" outlineLevel="0" collapsed="false">
      <c r="C278" s="16"/>
    </row>
    <row r="279" customFormat="false" ht="12.75" hidden="false" customHeight="false" outlineLevel="0" collapsed="false">
      <c r="C279" s="16"/>
    </row>
    <row r="280" customFormat="false" ht="12.75" hidden="false" customHeight="false" outlineLevel="0" collapsed="false">
      <c r="C280" s="16"/>
    </row>
    <row r="281" customFormat="false" ht="12.75" hidden="false" customHeight="false" outlineLevel="0" collapsed="false">
      <c r="C281" s="16"/>
    </row>
    <row r="282" customFormat="false" ht="12.75" hidden="false" customHeight="false" outlineLevel="0" collapsed="false">
      <c r="C282" s="16"/>
    </row>
    <row r="283" customFormat="false" ht="12.75" hidden="false" customHeight="false" outlineLevel="0" collapsed="false">
      <c r="C283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7" topLeftCell="D8" activePane="bottomRight" state="frozen"/>
      <selection pane="topLeft" activeCell="A1" activeCellId="0" sqref="A1"/>
      <selection pane="topRight" activeCell="D1" activeCellId="0" sqref="D1"/>
      <selection pane="bottomLeft" activeCell="A8" activeCellId="0" sqref="A8"/>
      <selection pane="bottomRight" activeCell="D14" activeCellId="0" sqref="D14"/>
    </sheetView>
  </sheetViews>
  <sheetFormatPr defaultColWidth="12.70703125" defaultRowHeight="12.75" customHeight="true" zeroHeight="false" outlineLevelRow="0" outlineLevelCol="0"/>
  <cols>
    <col collapsed="false" customWidth="true" hidden="false" outlineLevel="0" max="1" min="1" style="1" width="28.28"/>
    <col collapsed="false" customWidth="false" hidden="false" outlineLevel="0" max="2" min="2" style="1" width="12.7"/>
    <col collapsed="false" customWidth="true" hidden="false" outlineLevel="0" max="3" min="3" style="2" width="12.99"/>
    <col collapsed="false" customWidth="true" hidden="false" outlineLevel="0" max="4" min="4" style="1" width="13.28"/>
    <col collapsed="false" customWidth="false" hidden="true" outlineLevel="0" max="9" min="5" style="1" width="12.7"/>
    <col collapsed="false" customWidth="true" hidden="true" outlineLevel="0" max="10" min="10" style="1" width="13.7"/>
    <col collapsed="false" customWidth="false" hidden="true" outlineLevel="0" max="11" min="11" style="1" width="12.7"/>
    <col collapsed="false" customWidth="true" hidden="true" outlineLevel="0" max="13" min="12" style="1" width="14.14"/>
    <col collapsed="false" customWidth="false" hidden="true" outlineLevel="0" max="15" min="14" style="1" width="12.7"/>
    <col collapsed="false" customWidth="false" hidden="false" outlineLevel="0" max="257" min="16" style="1" width="12.7"/>
  </cols>
  <sheetData>
    <row r="1" customFormat="false" ht="15.75" hidden="false" customHeight="false" outlineLevel="0" collapsed="false">
      <c r="A1" s="3" t="s">
        <v>118</v>
      </c>
    </row>
    <row r="2" customFormat="false" ht="12.75" hidden="false" customHeight="false" outlineLevel="0" collapsed="false">
      <c r="A2" s="24" t="s">
        <v>201</v>
      </c>
    </row>
    <row r="3" customFormat="false" ht="12.75" hidden="false" customHeight="false" outlineLevel="0" collapsed="false">
      <c r="A3" s="1" t="s">
        <v>1</v>
      </c>
    </row>
    <row r="6" customFormat="false" ht="13.5" hidden="false" customHeight="false" outlineLevel="0" collapsed="false">
      <c r="O6" s="5" t="s">
        <v>120</v>
      </c>
    </row>
    <row r="7" customFormat="false" ht="13.5" hidden="false" customHeight="false" outlineLevel="0" collapsed="false">
      <c r="C7" s="25" t="s">
        <v>121</v>
      </c>
      <c r="D7" s="27" t="s">
        <v>202</v>
      </c>
      <c r="E7" s="27" t="n">
        <v>36617</v>
      </c>
      <c r="F7" s="27" t="n">
        <v>36647</v>
      </c>
      <c r="G7" s="27" t="n">
        <v>36678</v>
      </c>
      <c r="H7" s="27" t="n">
        <v>36708</v>
      </c>
      <c r="I7" s="27" t="n">
        <v>36739</v>
      </c>
      <c r="J7" s="27" t="n">
        <v>36770</v>
      </c>
      <c r="K7" s="27" t="n">
        <v>36800</v>
      </c>
      <c r="L7" s="27" t="n">
        <v>36831</v>
      </c>
      <c r="M7" s="27" t="n">
        <v>36861</v>
      </c>
      <c r="N7" s="28"/>
      <c r="O7" s="27" t="s">
        <v>123</v>
      </c>
      <c r="P7" s="28"/>
    </row>
    <row r="8" customFormat="false" ht="12.75" hidden="false" customHeight="false" outlineLevel="0" collapsed="false">
      <c r="A8" s="4" t="s">
        <v>24</v>
      </c>
      <c r="O8" s="1" t="n">
        <f aca="false">+D8</f>
        <v>0</v>
      </c>
    </row>
    <row r="9" customFormat="false" ht="8.25" hidden="false" customHeight="true" outlineLevel="0" collapsed="false">
      <c r="O9" s="1" t="n">
        <f aca="false">+D9</f>
        <v>0</v>
      </c>
    </row>
    <row r="10" customFormat="false" ht="12.75" hidden="false" customHeight="false" outlineLevel="0" collapsed="false">
      <c r="D10" s="39"/>
      <c r="O10" s="1" t="n">
        <f aca="false">+D10</f>
        <v>0</v>
      </c>
    </row>
    <row r="11" customFormat="false" ht="12.75" hidden="false" customHeight="false" outlineLevel="0" collapsed="false">
      <c r="A11" s="1" t="s">
        <v>203</v>
      </c>
      <c r="C11" s="30" t="s">
        <v>204</v>
      </c>
      <c r="D11" s="47" t="n">
        <v>2817410</v>
      </c>
      <c r="O11" s="1" t="n">
        <f aca="false">+D11</f>
        <v>2817410</v>
      </c>
    </row>
    <row r="12" customFormat="false" ht="12.75" hidden="false" customHeight="false" outlineLevel="0" collapsed="false">
      <c r="A12" s="1" t="s">
        <v>132</v>
      </c>
      <c r="C12" s="30" t="s">
        <v>133</v>
      </c>
      <c r="D12" s="47" t="n">
        <f aca="false">18367295.29</f>
        <v>18367295.29</v>
      </c>
      <c r="O12" s="1" t="n">
        <f aca="false">+D12</f>
        <v>18367295.29</v>
      </c>
    </row>
    <row r="13" customFormat="false" ht="12.75" hidden="false" customHeight="false" outlineLevel="0" collapsed="false">
      <c r="A13" s="1" t="s">
        <v>33</v>
      </c>
      <c r="C13" s="30" t="s">
        <v>137</v>
      </c>
      <c r="D13" s="39" t="n">
        <v>0</v>
      </c>
      <c r="O13" s="1" t="n">
        <f aca="false">+D13</f>
        <v>0</v>
      </c>
    </row>
    <row r="14" customFormat="false" ht="12.75" hidden="false" customHeight="false" outlineLevel="0" collapsed="false">
      <c r="A14" s="1" t="s">
        <v>143</v>
      </c>
      <c r="C14" s="30" t="s">
        <v>144</v>
      </c>
      <c r="D14" s="47" t="n">
        <v>44594.43</v>
      </c>
      <c r="O14" s="1" t="n">
        <f aca="false">+D14</f>
        <v>44594.43</v>
      </c>
    </row>
    <row r="15" customFormat="false" ht="12.75" hidden="false" customHeight="false" outlineLevel="0" collapsed="false">
      <c r="C15" s="30"/>
      <c r="D15" s="39"/>
      <c r="O15" s="1" t="n">
        <f aca="false">+D15</f>
        <v>0</v>
      </c>
    </row>
    <row r="16" customFormat="false" ht="6.75" hidden="false" customHeight="true" outlineLevel="0" collapsed="false">
      <c r="C16" s="30"/>
      <c r="D16" s="39"/>
      <c r="O16" s="1" t="n">
        <f aca="false">+D16</f>
        <v>0</v>
      </c>
    </row>
    <row r="17" customFormat="false" ht="13.5" hidden="false" customHeight="false" outlineLevel="0" collapsed="false">
      <c r="A17" s="4" t="s">
        <v>43</v>
      </c>
      <c r="C17" s="30"/>
      <c r="D17" s="49" t="n">
        <f aca="false">SUM(D9:D16)</f>
        <v>21229299.72</v>
      </c>
      <c r="E17" s="18" t="n">
        <f aca="false">SUM(E9:E16)</f>
        <v>0</v>
      </c>
      <c r="F17" s="18" t="n">
        <f aca="false">SUM(F9:F16)</f>
        <v>0</v>
      </c>
      <c r="G17" s="18" t="n">
        <f aca="false">SUM(G9:G16)</f>
        <v>0</v>
      </c>
      <c r="H17" s="18" t="n">
        <f aca="false">SUM(H9:H16)</f>
        <v>0</v>
      </c>
      <c r="I17" s="18" t="n">
        <f aca="false">SUM(I9:I16)</f>
        <v>0</v>
      </c>
      <c r="J17" s="18" t="n">
        <f aca="false">SUM(J9:J16)</f>
        <v>0</v>
      </c>
      <c r="K17" s="18" t="n">
        <f aca="false">SUM(K9:K16)</f>
        <v>0</v>
      </c>
      <c r="L17" s="18" t="n">
        <f aca="false">SUM(L9:L16)</f>
        <v>0</v>
      </c>
      <c r="M17" s="18" t="n">
        <f aca="false">SUM(M9:M16)</f>
        <v>0</v>
      </c>
      <c r="O17" s="1" t="n">
        <f aca="false">+D17</f>
        <v>21229299.72</v>
      </c>
    </row>
    <row r="18" customFormat="false" ht="13.5" hidden="false" customHeight="false" outlineLevel="0" collapsed="false">
      <c r="C18" s="30"/>
      <c r="D18" s="39"/>
      <c r="O18" s="1" t="n">
        <f aca="false">+D18</f>
        <v>0</v>
      </c>
    </row>
    <row r="19" customFormat="false" ht="12.75" hidden="false" customHeight="false" outlineLevel="0" collapsed="false">
      <c r="A19" s="4" t="s">
        <v>145</v>
      </c>
      <c r="C19" s="30"/>
      <c r="D19" s="39"/>
      <c r="O19" s="1" t="n">
        <f aca="false">+D19</f>
        <v>0</v>
      </c>
    </row>
    <row r="20" customFormat="false" ht="12" hidden="false" customHeight="true" outlineLevel="0" collapsed="false">
      <c r="C20" s="30"/>
      <c r="D20" s="39"/>
      <c r="O20" s="1" t="n">
        <f aca="false">+D20</f>
        <v>0</v>
      </c>
    </row>
    <row r="21" customFormat="false" ht="12.75" hidden="false" customHeight="false" outlineLevel="0" collapsed="false">
      <c r="A21" s="1" t="s">
        <v>45</v>
      </c>
      <c r="C21" s="30" t="s">
        <v>135</v>
      </c>
      <c r="D21" s="47" t="n">
        <f aca="false">4538944-8545</f>
        <v>4530399</v>
      </c>
      <c r="O21" s="1" t="n">
        <f aca="false">+D21</f>
        <v>4530399</v>
      </c>
    </row>
    <row r="22" customFormat="false" ht="12.75" hidden="false" customHeight="false" outlineLevel="0" collapsed="false">
      <c r="A22" s="1" t="s">
        <v>46</v>
      </c>
      <c r="C22" s="30" t="s">
        <v>146</v>
      </c>
      <c r="D22" s="47" t="n">
        <v>182373.7</v>
      </c>
      <c r="O22" s="1" t="n">
        <f aca="false">+D22</f>
        <v>182373.7</v>
      </c>
    </row>
    <row r="23" customFormat="false" ht="12.75" hidden="false" customHeight="false" outlineLevel="0" collapsed="false">
      <c r="A23" s="1" t="s">
        <v>48</v>
      </c>
      <c r="C23" s="30" t="s">
        <v>147</v>
      </c>
      <c r="D23" s="47" t="n">
        <v>25552.54</v>
      </c>
      <c r="O23" s="1" t="n">
        <f aca="false">+D23</f>
        <v>25552.54</v>
      </c>
    </row>
    <row r="24" customFormat="false" ht="12.75" hidden="false" customHeight="false" outlineLevel="0" collapsed="false">
      <c r="A24" s="1" t="s">
        <v>52</v>
      </c>
      <c r="C24" s="30" t="s">
        <v>149</v>
      </c>
      <c r="D24" s="47" t="n">
        <v>561.7</v>
      </c>
      <c r="O24" s="1" t="n">
        <f aca="false">+D24</f>
        <v>561.7</v>
      </c>
    </row>
    <row r="25" customFormat="false" ht="12.75" hidden="false" customHeight="false" outlineLevel="0" collapsed="false">
      <c r="A25" s="1" t="s">
        <v>54</v>
      </c>
      <c r="C25" s="30" t="s">
        <v>150</v>
      </c>
      <c r="D25" s="47" t="n">
        <v>965909</v>
      </c>
      <c r="O25" s="1" t="n">
        <f aca="false">+D25</f>
        <v>965909</v>
      </c>
    </row>
    <row r="26" customFormat="false" ht="12.75" hidden="false" customHeight="false" outlineLevel="0" collapsed="false">
      <c r="A26" s="1" t="s">
        <v>61</v>
      </c>
      <c r="C26" s="30"/>
      <c r="D26" s="47" t="n">
        <v>17500</v>
      </c>
    </row>
    <row r="27" customFormat="false" ht="12.75" hidden="false" customHeight="false" outlineLevel="0" collapsed="false">
      <c r="A27" s="1" t="s">
        <v>205</v>
      </c>
      <c r="C27" s="30"/>
      <c r="D27" s="47" t="n">
        <v>3703.49</v>
      </c>
    </row>
    <row r="28" customFormat="false" ht="12.75" hidden="false" customHeight="false" outlineLevel="0" collapsed="false">
      <c r="A28" s="1" t="s">
        <v>63</v>
      </c>
      <c r="C28" s="30" t="s">
        <v>188</v>
      </c>
      <c r="D28" s="47" t="n">
        <v>16267.5</v>
      </c>
    </row>
    <row r="29" customFormat="false" ht="12.75" hidden="false" customHeight="false" outlineLevel="0" collapsed="false">
      <c r="A29" s="1" t="s">
        <v>64</v>
      </c>
      <c r="C29" s="30" t="s">
        <v>154</v>
      </c>
      <c r="D29" s="47" t="n">
        <v>2626.04</v>
      </c>
      <c r="O29" s="1" t="n">
        <f aca="false">+D29</f>
        <v>2626.04</v>
      </c>
    </row>
    <row r="30" customFormat="false" ht="12.75" hidden="false" customHeight="false" outlineLevel="0" collapsed="false">
      <c r="A30" s="1" t="s">
        <v>66</v>
      </c>
      <c r="C30" s="30" t="s">
        <v>142</v>
      </c>
      <c r="D30" s="39" t="n">
        <v>0</v>
      </c>
    </row>
    <row r="31" customFormat="false" ht="12.75" hidden="false" customHeight="false" outlineLevel="0" collapsed="false">
      <c r="A31" s="1" t="s">
        <v>67</v>
      </c>
      <c r="C31" s="30" t="s">
        <v>206</v>
      </c>
      <c r="D31" s="47" t="n">
        <v>3465000</v>
      </c>
      <c r="O31" s="1" t="n">
        <f aca="false">+D31</f>
        <v>3465000</v>
      </c>
    </row>
    <row r="32" customFormat="false" ht="7.5" hidden="false" customHeight="true" outlineLevel="0" collapsed="false">
      <c r="A32" s="4"/>
      <c r="C32" s="30"/>
      <c r="D32" s="39"/>
      <c r="O32" s="1" t="n">
        <f aca="false">+D32</f>
        <v>0</v>
      </c>
    </row>
    <row r="33" customFormat="false" ht="12.75" hidden="false" customHeight="false" outlineLevel="0" collapsed="false">
      <c r="A33" s="4" t="s">
        <v>68</v>
      </c>
      <c r="C33" s="30"/>
      <c r="D33" s="40" t="n">
        <f aca="false">SUM(D20:D32)</f>
        <v>9209892.97</v>
      </c>
      <c r="E33" s="19" t="n">
        <f aca="false">SUM(E20:E32)</f>
        <v>0</v>
      </c>
      <c r="F33" s="19" t="n">
        <f aca="false">SUM(F20:F32)</f>
        <v>0</v>
      </c>
      <c r="G33" s="19" t="n">
        <f aca="false">SUM(G20:G32)</f>
        <v>0</v>
      </c>
      <c r="H33" s="19" t="n">
        <f aca="false">SUM(H20:H32)</f>
        <v>0</v>
      </c>
      <c r="I33" s="19" t="n">
        <f aca="false">SUM(I20:I32)</f>
        <v>0</v>
      </c>
      <c r="J33" s="19" t="n">
        <f aca="false">SUM(J20:J32)</f>
        <v>0</v>
      </c>
      <c r="K33" s="19" t="n">
        <f aca="false">SUM(K20:K32)</f>
        <v>0</v>
      </c>
      <c r="L33" s="19" t="n">
        <f aca="false">SUM(L20:L32)</f>
        <v>0</v>
      </c>
      <c r="M33" s="19" t="n">
        <f aca="false">SUM(M20:M32)</f>
        <v>0</v>
      </c>
      <c r="O33" s="1" t="n">
        <f aca="false">+D33</f>
        <v>9209892.97</v>
      </c>
    </row>
    <row r="34" customFormat="false" ht="12.75" hidden="false" customHeight="false" outlineLevel="0" collapsed="false">
      <c r="C34" s="30"/>
      <c r="D34" s="39"/>
      <c r="O34" s="1" t="n">
        <f aca="false">+D34</f>
        <v>0</v>
      </c>
    </row>
    <row r="35" customFormat="false" ht="12.75" hidden="false" customHeight="false" outlineLevel="0" collapsed="false">
      <c r="C35" s="30"/>
      <c r="D35" s="39"/>
      <c r="O35" s="1" t="n">
        <f aca="false">+D35</f>
        <v>0</v>
      </c>
    </row>
    <row r="36" customFormat="false" ht="12.75" hidden="false" customHeight="false" outlineLevel="0" collapsed="false">
      <c r="A36" s="1" t="s">
        <v>156</v>
      </c>
      <c r="C36" s="30" t="s">
        <v>207</v>
      </c>
      <c r="D36" s="39" t="n">
        <f aca="false">(0.9999*D70)+12162986.19</f>
        <v>12018205.379529</v>
      </c>
      <c r="O36" s="1" t="n">
        <f aca="false">+D36</f>
        <v>12018205.379529</v>
      </c>
    </row>
    <row r="37" customFormat="false" ht="12.75" hidden="false" customHeight="false" outlineLevel="0" collapsed="false">
      <c r="A37" s="1" t="s">
        <v>156</v>
      </c>
      <c r="C37" s="30" t="s">
        <v>208</v>
      </c>
      <c r="D37" s="39" t="n">
        <f aca="false">(0.0001*D70)+1215.85</f>
        <v>1201.370471</v>
      </c>
      <c r="O37" s="1" t="n">
        <f aca="false">+D37</f>
        <v>1201.370471</v>
      </c>
    </row>
    <row r="38" customFormat="false" ht="6.75" hidden="false" customHeight="true" outlineLevel="0" collapsed="false">
      <c r="C38" s="30"/>
      <c r="D38" s="39"/>
      <c r="O38" s="1" t="n">
        <f aca="false">+D38</f>
        <v>0</v>
      </c>
    </row>
    <row r="39" customFormat="false" ht="12.75" hidden="false" customHeight="false" outlineLevel="0" collapsed="false">
      <c r="A39" s="4" t="s">
        <v>158</v>
      </c>
      <c r="C39" s="30"/>
      <c r="D39" s="40" t="n">
        <f aca="false">SUM(D34:D38)</f>
        <v>12019406.75</v>
      </c>
      <c r="E39" s="19" t="n">
        <f aca="false">SUM(E34:E38)</f>
        <v>0</v>
      </c>
      <c r="F39" s="19" t="n">
        <f aca="false">SUM(F34:F38)</f>
        <v>0</v>
      </c>
      <c r="G39" s="19" t="n">
        <f aca="false">SUM(G34:G38)</f>
        <v>0</v>
      </c>
      <c r="H39" s="19" t="n">
        <f aca="false">SUM(H34:H38)</f>
        <v>0</v>
      </c>
      <c r="I39" s="19" t="n">
        <f aca="false">SUM(I34:I38)</f>
        <v>0</v>
      </c>
      <c r="J39" s="19" t="n">
        <f aca="false">SUM(J34:J38)</f>
        <v>0</v>
      </c>
      <c r="K39" s="19" t="n">
        <f aca="false">SUM(K34:K38)</f>
        <v>0</v>
      </c>
      <c r="L39" s="19" t="n">
        <f aca="false">SUM(L34:L38)</f>
        <v>0</v>
      </c>
      <c r="M39" s="19" t="n">
        <f aca="false">SUM(M34:M38)</f>
        <v>0</v>
      </c>
      <c r="O39" s="1" t="n">
        <f aca="false">+D39</f>
        <v>12019406.75</v>
      </c>
    </row>
    <row r="40" customFormat="false" ht="6.75" hidden="false" customHeight="true" outlineLevel="0" collapsed="false">
      <c r="C40" s="30"/>
      <c r="D40" s="39"/>
      <c r="O40" s="1" t="n">
        <f aca="false">+D40</f>
        <v>0</v>
      </c>
    </row>
    <row r="41" customFormat="false" ht="13.5" hidden="false" customHeight="false" outlineLevel="0" collapsed="false">
      <c r="A41" s="4" t="s">
        <v>80</v>
      </c>
      <c r="C41" s="30"/>
      <c r="D41" s="49" t="n">
        <f aca="false">+D39+D33</f>
        <v>21229299.72</v>
      </c>
      <c r="E41" s="18" t="n">
        <f aca="false">+E39+E33</f>
        <v>0</v>
      </c>
      <c r="F41" s="18" t="n">
        <f aca="false">+F39+F33</f>
        <v>0</v>
      </c>
      <c r="G41" s="18" t="n">
        <f aca="false">+G39+G33</f>
        <v>0</v>
      </c>
      <c r="H41" s="18" t="n">
        <f aca="false">+H39+H33</f>
        <v>0</v>
      </c>
      <c r="I41" s="18" t="n">
        <f aca="false">+I39+I33</f>
        <v>0</v>
      </c>
      <c r="J41" s="18" t="n">
        <f aca="false">+J39+J33</f>
        <v>0</v>
      </c>
      <c r="K41" s="18" t="n">
        <f aca="false">+K39+K33</f>
        <v>0</v>
      </c>
      <c r="L41" s="18" t="n">
        <f aca="false">+L39+L33</f>
        <v>0</v>
      </c>
      <c r="M41" s="18" t="n">
        <f aca="false">+M39+M33</f>
        <v>0</v>
      </c>
      <c r="O41" s="1" t="n">
        <f aca="false">+D41</f>
        <v>21229299.72</v>
      </c>
    </row>
    <row r="42" customFormat="false" ht="13.5" hidden="false" customHeight="false" outlineLevel="0" collapsed="false">
      <c r="C42" s="30"/>
      <c r="D42" s="39"/>
      <c r="O42" s="1" t="n">
        <f aca="false">+D42</f>
        <v>0</v>
      </c>
    </row>
    <row r="43" customFormat="false" ht="12.75" hidden="false" customHeight="false" outlineLevel="0" collapsed="false">
      <c r="A43" s="1" t="s">
        <v>84</v>
      </c>
      <c r="C43" s="30"/>
      <c r="D43" s="39" t="n">
        <f aca="false">+D17-D41</f>
        <v>0</v>
      </c>
      <c r="O43" s="1" t="n">
        <f aca="false">+D43</f>
        <v>0</v>
      </c>
    </row>
    <row r="44" customFormat="false" ht="12.75" hidden="false" customHeight="false" outlineLevel="0" collapsed="false">
      <c r="C44" s="30"/>
      <c r="D44" s="39"/>
      <c r="O44" s="1" t="n">
        <f aca="false">+D44</f>
        <v>0</v>
      </c>
    </row>
    <row r="45" customFormat="false" ht="12.75" hidden="false" customHeight="false" outlineLevel="0" collapsed="false">
      <c r="A45" s="1" t="s">
        <v>191</v>
      </c>
      <c r="C45" s="30"/>
      <c r="D45" s="39"/>
      <c r="O45" s="1" t="n">
        <f aca="false">+D45</f>
        <v>0</v>
      </c>
    </row>
    <row r="46" customFormat="false" ht="12.75" hidden="false" customHeight="false" outlineLevel="0" collapsed="false">
      <c r="C46" s="30"/>
      <c r="D46" s="39"/>
      <c r="O46" s="1" t="n">
        <f aca="false">+D46</f>
        <v>0</v>
      </c>
    </row>
    <row r="47" customFormat="false" ht="12.75" hidden="false" customHeight="false" outlineLevel="0" collapsed="false">
      <c r="C47" s="30"/>
      <c r="D47" s="39"/>
      <c r="O47" s="1" t="n">
        <f aca="false">+D47</f>
        <v>0</v>
      </c>
    </row>
    <row r="48" customFormat="false" ht="12.75" hidden="false" customHeight="false" outlineLevel="0" collapsed="false">
      <c r="A48" s="4" t="s">
        <v>192</v>
      </c>
      <c r="C48" s="30"/>
      <c r="D48" s="39"/>
      <c r="O48" s="1" t="n">
        <f aca="false">+D48</f>
        <v>0</v>
      </c>
    </row>
    <row r="49" customFormat="false" ht="12.75" hidden="false" customHeight="false" outlineLevel="0" collapsed="false">
      <c r="A49" s="1" t="s">
        <v>89</v>
      </c>
      <c r="C49" s="30"/>
      <c r="D49" s="39"/>
      <c r="O49" s="1" t="n">
        <f aca="false">+D49</f>
        <v>0</v>
      </c>
    </row>
    <row r="50" customFormat="false" ht="12.75" hidden="false" customHeight="false" outlineLevel="0" collapsed="false">
      <c r="A50" s="1" t="s">
        <v>90</v>
      </c>
      <c r="C50" s="30" t="s">
        <v>209</v>
      </c>
      <c r="D50" s="47" t="n">
        <v>-90</v>
      </c>
      <c r="O50" s="1" t="n">
        <f aca="false">+D50</f>
        <v>-90</v>
      </c>
    </row>
    <row r="51" customFormat="false" ht="12.75" hidden="false" customHeight="false" outlineLevel="0" collapsed="false">
      <c r="A51" s="1" t="s">
        <v>195</v>
      </c>
      <c r="C51" s="30"/>
      <c r="D51" s="39"/>
      <c r="O51" s="1" t="n">
        <f aca="false">+D51</f>
        <v>0</v>
      </c>
    </row>
    <row r="52" customFormat="false" ht="12.75" hidden="false" customHeight="false" outlineLevel="0" collapsed="false">
      <c r="A52" s="1" t="s">
        <v>96</v>
      </c>
      <c r="C52" s="30" t="s">
        <v>164</v>
      </c>
      <c r="D52" s="47" t="n">
        <v>52977.71</v>
      </c>
      <c r="O52" s="1" t="n">
        <f aca="false">+D52</f>
        <v>52977.71</v>
      </c>
    </row>
    <row r="53" customFormat="false" ht="12.75" hidden="false" customHeight="false" outlineLevel="0" collapsed="false">
      <c r="C53" s="30"/>
      <c r="D53" s="39"/>
      <c r="O53" s="1" t="n">
        <f aca="false">+D53</f>
        <v>0</v>
      </c>
    </row>
    <row r="54" customFormat="false" ht="12.75" hidden="false" customHeight="false" outlineLevel="0" collapsed="false">
      <c r="A54" s="4" t="s">
        <v>196</v>
      </c>
      <c r="C54" s="30"/>
      <c r="D54" s="40" t="n">
        <f aca="false">SUM(D48:D53)</f>
        <v>52887.71</v>
      </c>
      <c r="O54" s="1" t="n">
        <f aca="false">+D54</f>
        <v>52887.71</v>
      </c>
    </row>
    <row r="55" customFormat="false" ht="12.75" hidden="false" customHeight="false" outlineLevel="0" collapsed="false">
      <c r="A55" s="4"/>
      <c r="C55" s="30"/>
      <c r="D55" s="39"/>
      <c r="O55" s="1" t="n">
        <f aca="false">+D55</f>
        <v>0</v>
      </c>
    </row>
    <row r="56" customFormat="false" ht="12.75" hidden="false" customHeight="false" outlineLevel="0" collapsed="false">
      <c r="A56" s="4"/>
      <c r="C56" s="30"/>
      <c r="D56" s="39"/>
      <c r="O56" s="1" t="n">
        <f aca="false">+D56</f>
        <v>0</v>
      </c>
    </row>
    <row r="57" customFormat="false" ht="12.75" hidden="false" customHeight="false" outlineLevel="0" collapsed="false">
      <c r="A57" s="1" t="s">
        <v>105</v>
      </c>
      <c r="C57" s="30"/>
      <c r="D57" s="39" t="n">
        <v>0</v>
      </c>
      <c r="O57" s="1" t="n">
        <f aca="false">+D57</f>
        <v>0</v>
      </c>
    </row>
    <row r="58" customFormat="false" ht="12.75" hidden="false" customHeight="false" outlineLevel="0" collapsed="false">
      <c r="C58" s="30"/>
      <c r="D58" s="39"/>
      <c r="O58" s="1" t="n">
        <f aca="false">+D58</f>
        <v>0</v>
      </c>
    </row>
    <row r="59" customFormat="false" ht="12.75" hidden="false" customHeight="false" outlineLevel="0" collapsed="false">
      <c r="A59" s="4" t="s">
        <v>197</v>
      </c>
      <c r="C59" s="30"/>
      <c r="D59" s="40" t="n">
        <f aca="false">SUM(D56:D58)</f>
        <v>0</v>
      </c>
      <c r="O59" s="1" t="n">
        <f aca="false">+D59</f>
        <v>0</v>
      </c>
    </row>
    <row r="60" customFormat="false" ht="12.75" hidden="false" customHeight="false" outlineLevel="0" collapsed="false">
      <c r="A60" s="4"/>
      <c r="C60" s="30"/>
      <c r="D60" s="39"/>
      <c r="O60" s="1" t="n">
        <f aca="false">+D60</f>
        <v>0</v>
      </c>
    </row>
    <row r="61" customFormat="false" ht="12.75" hidden="false" customHeight="false" outlineLevel="0" collapsed="false">
      <c r="A61" s="4" t="s">
        <v>179</v>
      </c>
      <c r="C61" s="30"/>
      <c r="D61" s="40" t="n">
        <f aca="false">+D54-D59</f>
        <v>52887.71</v>
      </c>
      <c r="O61" s="1" t="n">
        <f aca="false">+D61</f>
        <v>52887.71</v>
      </c>
    </row>
    <row r="62" customFormat="false" ht="12.75" hidden="false" customHeight="false" outlineLevel="0" collapsed="false">
      <c r="A62" s="4"/>
      <c r="C62" s="30"/>
      <c r="D62" s="39"/>
      <c r="O62" s="1" t="n">
        <f aca="false">+D62</f>
        <v>0</v>
      </c>
    </row>
    <row r="63" customFormat="false" ht="12.75" hidden="false" customHeight="false" outlineLevel="0" collapsed="false">
      <c r="A63" s="1" t="s">
        <v>198</v>
      </c>
      <c r="C63" s="30" t="s">
        <v>199</v>
      </c>
      <c r="D63" s="47" t="n">
        <v>188624</v>
      </c>
      <c r="O63" s="1" t="n">
        <f aca="false">+D63</f>
        <v>188624</v>
      </c>
    </row>
    <row r="64" customFormat="false" ht="12.75" hidden="false" customHeight="false" outlineLevel="0" collapsed="false">
      <c r="A64" s="1" t="s">
        <v>210</v>
      </c>
      <c r="C64" s="30"/>
      <c r="D64" s="47" t="n">
        <v>73884</v>
      </c>
      <c r="O64" s="1" t="n">
        <f aca="false">+D64</f>
        <v>73884</v>
      </c>
    </row>
    <row r="65" customFormat="false" ht="12.75" hidden="false" customHeight="false" outlineLevel="0" collapsed="false">
      <c r="A65" s="4" t="s">
        <v>114</v>
      </c>
      <c r="C65" s="30"/>
      <c r="D65" s="40" t="n">
        <f aca="false">+D61-D63-D64</f>
        <v>-209620.29</v>
      </c>
      <c r="O65" s="1" t="n">
        <f aca="false">+D65</f>
        <v>-209620.29</v>
      </c>
    </row>
    <row r="66" customFormat="false" ht="12.75" hidden="false" customHeight="false" outlineLevel="0" collapsed="false">
      <c r="C66" s="30"/>
      <c r="D66" s="39"/>
      <c r="O66" s="1" t="n">
        <f aca="false">+D66</f>
        <v>0</v>
      </c>
    </row>
    <row r="67" customFormat="false" ht="12.75" hidden="false" customHeight="false" outlineLevel="0" collapsed="false">
      <c r="A67" s="1" t="s">
        <v>115</v>
      </c>
      <c r="C67" s="30" t="s">
        <v>200</v>
      </c>
      <c r="D67" s="39" t="n">
        <v>0</v>
      </c>
    </row>
    <row r="68" customFormat="false" ht="12.75" hidden="false" customHeight="false" outlineLevel="0" collapsed="false">
      <c r="A68" s="1" t="s">
        <v>116</v>
      </c>
      <c r="C68" s="30" t="s">
        <v>182</v>
      </c>
      <c r="D68" s="47" t="n">
        <v>64825</v>
      </c>
      <c r="O68" s="1" t="n">
        <f aca="false">+D68</f>
        <v>64825</v>
      </c>
    </row>
    <row r="69" customFormat="false" ht="12.75" hidden="false" customHeight="false" outlineLevel="0" collapsed="false">
      <c r="C69" s="30"/>
      <c r="D69" s="39"/>
      <c r="O69" s="1" t="n">
        <f aca="false">+D69</f>
        <v>0</v>
      </c>
    </row>
    <row r="70" customFormat="false" ht="13.5" hidden="false" customHeight="false" outlineLevel="0" collapsed="false">
      <c r="A70" s="4" t="s">
        <v>117</v>
      </c>
      <c r="C70" s="30"/>
      <c r="D70" s="50" t="n">
        <f aca="false">+D65+D68+D67</f>
        <v>-144795.29</v>
      </c>
      <c r="O70" s="1" t="n">
        <f aca="false">+D70</f>
        <v>-144795.29</v>
      </c>
    </row>
    <row r="71" customFormat="false" ht="13.5" hidden="false" customHeight="false" outlineLevel="0" collapsed="false">
      <c r="C71" s="30"/>
      <c r="D71" s="39"/>
      <c r="O71" s="1" t="n">
        <f aca="false">+D71</f>
        <v>0</v>
      </c>
    </row>
    <row r="72" customFormat="false" ht="12.75" hidden="false" customHeight="false" outlineLevel="0" collapsed="false">
      <c r="C72" s="30"/>
      <c r="D72" s="39"/>
      <c r="O72" s="1" t="n">
        <f aca="false">+D72</f>
        <v>0</v>
      </c>
    </row>
    <row r="73" customFormat="false" ht="12.75" hidden="false" customHeight="false" outlineLevel="0" collapsed="false">
      <c r="C73" s="30"/>
      <c r="D73" s="39"/>
      <c r="O73" s="1" t="n">
        <f aca="false">+D73</f>
        <v>0</v>
      </c>
    </row>
    <row r="74" customFormat="false" ht="12.75" hidden="false" customHeight="false" outlineLevel="0" collapsed="false">
      <c r="C74" s="30"/>
      <c r="D74" s="39"/>
      <c r="O74" s="1" t="n">
        <f aca="false">+D74</f>
        <v>0</v>
      </c>
    </row>
    <row r="75" customFormat="false" ht="12.75" hidden="false" customHeight="false" outlineLevel="0" collapsed="false">
      <c r="C75" s="30"/>
      <c r="D75" s="39"/>
      <c r="O75" s="1" t="n">
        <f aca="false">+D75</f>
        <v>0</v>
      </c>
    </row>
    <row r="76" customFormat="false" ht="12.75" hidden="false" customHeight="false" outlineLevel="0" collapsed="false">
      <c r="C76" s="30"/>
      <c r="D76" s="39"/>
      <c r="O76" s="1" t="n">
        <f aca="false">+D76</f>
        <v>0</v>
      </c>
    </row>
    <row r="77" customFormat="false" ht="12.75" hidden="false" customHeight="false" outlineLevel="0" collapsed="false">
      <c r="C77" s="30"/>
      <c r="D77" s="39"/>
      <c r="O77" s="1" t="n">
        <f aca="false">+D77</f>
        <v>0</v>
      </c>
    </row>
    <row r="78" customFormat="false" ht="12.75" hidden="false" customHeight="false" outlineLevel="0" collapsed="false">
      <c r="C78" s="30"/>
      <c r="D78" s="39"/>
      <c r="O78" s="1" t="n">
        <f aca="false">+D78</f>
        <v>0</v>
      </c>
    </row>
    <row r="79" customFormat="false" ht="12.75" hidden="false" customHeight="false" outlineLevel="0" collapsed="false">
      <c r="C79" s="30"/>
      <c r="D79" s="39"/>
    </row>
    <row r="80" customFormat="false" ht="12.75" hidden="false" customHeight="false" outlineLevel="0" collapsed="false">
      <c r="C80" s="30"/>
      <c r="D80" s="39"/>
    </row>
    <row r="81" customFormat="false" ht="12.75" hidden="false" customHeight="false" outlineLevel="0" collapsed="false">
      <c r="C81" s="30"/>
      <c r="D81" s="39"/>
    </row>
    <row r="82" customFormat="false" ht="12.75" hidden="false" customHeight="false" outlineLevel="0" collapsed="false">
      <c r="C82" s="30"/>
    </row>
    <row r="83" customFormat="false" ht="12.75" hidden="false" customHeight="false" outlineLevel="0" collapsed="false">
      <c r="C83" s="30"/>
    </row>
    <row r="84" customFormat="false" ht="12.75" hidden="false" customHeight="false" outlineLevel="0" collapsed="false">
      <c r="C84" s="30"/>
    </row>
    <row r="85" customFormat="false" ht="12.75" hidden="false" customHeight="false" outlineLevel="0" collapsed="false">
      <c r="C85" s="30"/>
    </row>
    <row r="86" customFormat="false" ht="12.75" hidden="false" customHeight="false" outlineLevel="0" collapsed="false">
      <c r="C86" s="30"/>
    </row>
    <row r="87" customFormat="false" ht="12.75" hidden="false" customHeight="false" outlineLevel="0" collapsed="false">
      <c r="C87" s="30"/>
    </row>
    <row r="88" customFormat="false" ht="12.75" hidden="false" customHeight="false" outlineLevel="0" collapsed="false">
      <c r="C88" s="30"/>
    </row>
    <row r="89" customFormat="false" ht="12.75" hidden="false" customHeight="false" outlineLevel="0" collapsed="false">
      <c r="C89" s="30"/>
    </row>
    <row r="90" customFormat="false" ht="12.75" hidden="false" customHeight="false" outlineLevel="0" collapsed="false">
      <c r="C90" s="16"/>
    </row>
    <row r="91" customFormat="false" ht="12.75" hidden="false" customHeight="false" outlineLevel="0" collapsed="false">
      <c r="C91" s="16"/>
    </row>
    <row r="92" customFormat="false" ht="12.75" hidden="false" customHeight="false" outlineLevel="0" collapsed="false">
      <c r="C92" s="16"/>
    </row>
    <row r="93" customFormat="false" ht="12.75" hidden="false" customHeight="false" outlineLevel="0" collapsed="false">
      <c r="C93" s="16"/>
    </row>
    <row r="94" customFormat="false" ht="12.75" hidden="false" customHeight="false" outlineLevel="0" collapsed="false">
      <c r="C94" s="16"/>
    </row>
    <row r="95" customFormat="false" ht="12.75" hidden="false" customHeight="false" outlineLevel="0" collapsed="false">
      <c r="C95" s="16"/>
    </row>
    <row r="96" customFormat="false" ht="12.75" hidden="false" customHeight="false" outlineLevel="0" collapsed="false">
      <c r="C96" s="16"/>
    </row>
    <row r="97" customFormat="false" ht="12.75" hidden="false" customHeight="false" outlineLevel="0" collapsed="false">
      <c r="C97" s="16"/>
    </row>
    <row r="98" customFormat="false" ht="12.75" hidden="false" customHeight="false" outlineLevel="0" collapsed="false">
      <c r="C98" s="16"/>
    </row>
    <row r="99" customFormat="false" ht="12.75" hidden="false" customHeight="false" outlineLevel="0" collapsed="false">
      <c r="C99" s="16"/>
    </row>
    <row r="100" customFormat="false" ht="12.75" hidden="false" customHeight="false" outlineLevel="0" collapsed="false">
      <c r="C100" s="16"/>
    </row>
    <row r="101" customFormat="false" ht="12.75" hidden="false" customHeight="false" outlineLevel="0" collapsed="false">
      <c r="C101" s="16"/>
    </row>
    <row r="102" customFormat="false" ht="12.75" hidden="false" customHeight="false" outlineLevel="0" collapsed="false">
      <c r="C102" s="16"/>
    </row>
    <row r="103" customFormat="false" ht="12.75" hidden="false" customHeight="false" outlineLevel="0" collapsed="false">
      <c r="C103" s="16"/>
    </row>
    <row r="104" customFormat="false" ht="12.75" hidden="false" customHeight="false" outlineLevel="0" collapsed="false">
      <c r="C104" s="16"/>
    </row>
    <row r="105" customFormat="false" ht="12.75" hidden="false" customHeight="false" outlineLevel="0" collapsed="false">
      <c r="C105" s="16"/>
    </row>
    <row r="106" customFormat="false" ht="12.75" hidden="false" customHeight="false" outlineLevel="0" collapsed="false">
      <c r="C106" s="16"/>
    </row>
    <row r="107" customFormat="false" ht="12.75" hidden="false" customHeight="false" outlineLevel="0" collapsed="false">
      <c r="C107" s="16"/>
    </row>
    <row r="108" customFormat="false" ht="12.75" hidden="false" customHeight="false" outlineLevel="0" collapsed="false">
      <c r="C108" s="16"/>
    </row>
    <row r="109" customFormat="false" ht="12.75" hidden="false" customHeight="false" outlineLevel="0" collapsed="false">
      <c r="C109" s="16"/>
    </row>
    <row r="110" customFormat="false" ht="12.75" hidden="false" customHeight="false" outlineLevel="0" collapsed="false">
      <c r="C110" s="16"/>
    </row>
    <row r="111" customFormat="false" ht="12.75" hidden="false" customHeight="false" outlineLevel="0" collapsed="false">
      <c r="C111" s="16"/>
    </row>
    <row r="112" customFormat="false" ht="12.75" hidden="false" customHeight="false" outlineLevel="0" collapsed="false">
      <c r="C112" s="16"/>
    </row>
    <row r="113" customFormat="false" ht="12.75" hidden="false" customHeight="false" outlineLevel="0" collapsed="false">
      <c r="C113" s="16"/>
    </row>
    <row r="114" customFormat="false" ht="12.75" hidden="false" customHeight="false" outlineLevel="0" collapsed="false">
      <c r="C114" s="16"/>
    </row>
    <row r="115" customFormat="false" ht="12.75" hidden="false" customHeight="false" outlineLevel="0" collapsed="false">
      <c r="C115" s="16"/>
    </row>
    <row r="116" customFormat="false" ht="12.75" hidden="false" customHeight="false" outlineLevel="0" collapsed="false">
      <c r="C116" s="16"/>
    </row>
    <row r="117" customFormat="false" ht="12.75" hidden="false" customHeight="false" outlineLevel="0" collapsed="false">
      <c r="C117" s="16"/>
    </row>
    <row r="118" customFormat="false" ht="12.75" hidden="false" customHeight="false" outlineLevel="0" collapsed="false">
      <c r="C118" s="16"/>
    </row>
    <row r="119" customFormat="false" ht="12.75" hidden="false" customHeight="false" outlineLevel="0" collapsed="false">
      <c r="C119" s="16"/>
    </row>
    <row r="120" customFormat="false" ht="12.75" hidden="false" customHeight="false" outlineLevel="0" collapsed="false">
      <c r="C120" s="16"/>
    </row>
    <row r="121" customFormat="false" ht="12.75" hidden="false" customHeight="false" outlineLevel="0" collapsed="false">
      <c r="C121" s="16"/>
    </row>
    <row r="122" customFormat="false" ht="12.75" hidden="false" customHeight="false" outlineLevel="0" collapsed="false">
      <c r="C122" s="16"/>
    </row>
    <row r="123" customFormat="false" ht="12.75" hidden="false" customHeight="false" outlineLevel="0" collapsed="false">
      <c r="C123" s="16"/>
    </row>
    <row r="124" customFormat="false" ht="12.75" hidden="false" customHeight="false" outlineLevel="0" collapsed="false">
      <c r="C124" s="16"/>
    </row>
    <row r="125" customFormat="false" ht="12.75" hidden="false" customHeight="false" outlineLevel="0" collapsed="false">
      <c r="C125" s="16"/>
    </row>
    <row r="126" customFormat="false" ht="12.75" hidden="false" customHeight="false" outlineLevel="0" collapsed="false">
      <c r="C126" s="16"/>
    </row>
    <row r="127" customFormat="false" ht="12.75" hidden="false" customHeight="false" outlineLevel="0" collapsed="false">
      <c r="C127" s="16"/>
    </row>
    <row r="128" customFormat="false" ht="12.75" hidden="false" customHeight="false" outlineLevel="0" collapsed="false">
      <c r="C128" s="16"/>
    </row>
    <row r="129" customFormat="false" ht="12.75" hidden="false" customHeight="false" outlineLevel="0" collapsed="false">
      <c r="C129" s="16"/>
    </row>
    <row r="130" customFormat="false" ht="12.75" hidden="false" customHeight="false" outlineLevel="0" collapsed="false">
      <c r="C130" s="16"/>
    </row>
    <row r="131" customFormat="false" ht="12.75" hidden="false" customHeight="false" outlineLevel="0" collapsed="false">
      <c r="C131" s="16"/>
    </row>
    <row r="132" customFormat="false" ht="12.75" hidden="false" customHeight="false" outlineLevel="0" collapsed="false">
      <c r="C132" s="16"/>
    </row>
    <row r="133" customFormat="false" ht="12.75" hidden="false" customHeight="false" outlineLevel="0" collapsed="false">
      <c r="C133" s="16"/>
    </row>
    <row r="134" customFormat="false" ht="12.75" hidden="false" customHeight="false" outlineLevel="0" collapsed="false">
      <c r="C134" s="16"/>
    </row>
    <row r="135" customFormat="false" ht="12.75" hidden="false" customHeight="false" outlineLevel="0" collapsed="false">
      <c r="C135" s="16"/>
    </row>
    <row r="136" customFormat="false" ht="12.75" hidden="false" customHeight="false" outlineLevel="0" collapsed="false">
      <c r="C136" s="16"/>
    </row>
    <row r="137" customFormat="false" ht="12.75" hidden="false" customHeight="false" outlineLevel="0" collapsed="false">
      <c r="C137" s="16"/>
    </row>
    <row r="138" customFormat="false" ht="12.75" hidden="false" customHeight="false" outlineLevel="0" collapsed="false">
      <c r="C138" s="16"/>
    </row>
    <row r="139" customFormat="false" ht="12.75" hidden="false" customHeight="false" outlineLevel="0" collapsed="false">
      <c r="C139" s="16"/>
    </row>
    <row r="140" customFormat="false" ht="12.75" hidden="false" customHeight="false" outlineLevel="0" collapsed="false">
      <c r="C140" s="16"/>
    </row>
    <row r="141" customFormat="false" ht="12.75" hidden="false" customHeight="false" outlineLevel="0" collapsed="false">
      <c r="C141" s="16"/>
    </row>
    <row r="142" customFormat="false" ht="12.75" hidden="false" customHeight="false" outlineLevel="0" collapsed="false">
      <c r="C142" s="16"/>
    </row>
    <row r="143" customFormat="false" ht="12.75" hidden="false" customHeight="false" outlineLevel="0" collapsed="false">
      <c r="C143" s="16"/>
    </row>
    <row r="144" customFormat="false" ht="12.75" hidden="false" customHeight="false" outlineLevel="0" collapsed="false">
      <c r="C144" s="16"/>
    </row>
    <row r="145" customFormat="false" ht="12.75" hidden="false" customHeight="false" outlineLevel="0" collapsed="false">
      <c r="C145" s="16"/>
    </row>
    <row r="146" customFormat="false" ht="12.75" hidden="false" customHeight="false" outlineLevel="0" collapsed="false">
      <c r="C146" s="16"/>
    </row>
    <row r="147" customFormat="false" ht="12.75" hidden="false" customHeight="false" outlineLevel="0" collapsed="false">
      <c r="C147" s="16"/>
    </row>
    <row r="148" customFormat="false" ht="12.75" hidden="false" customHeight="false" outlineLevel="0" collapsed="false">
      <c r="C148" s="16"/>
    </row>
    <row r="149" customFormat="false" ht="12.75" hidden="false" customHeight="false" outlineLevel="0" collapsed="false">
      <c r="C149" s="16"/>
    </row>
    <row r="150" customFormat="false" ht="12.75" hidden="false" customHeight="false" outlineLevel="0" collapsed="false">
      <c r="C150" s="16"/>
    </row>
    <row r="151" customFormat="false" ht="12.75" hidden="false" customHeight="false" outlineLevel="0" collapsed="false">
      <c r="C151" s="16"/>
    </row>
    <row r="152" customFormat="false" ht="12.75" hidden="false" customHeight="false" outlineLevel="0" collapsed="false">
      <c r="C152" s="16"/>
    </row>
    <row r="153" customFormat="false" ht="12.75" hidden="false" customHeight="false" outlineLevel="0" collapsed="false">
      <c r="C153" s="16"/>
    </row>
    <row r="154" customFormat="false" ht="12.75" hidden="false" customHeight="false" outlineLevel="0" collapsed="false">
      <c r="C154" s="16"/>
    </row>
    <row r="155" customFormat="false" ht="12.75" hidden="false" customHeight="false" outlineLevel="0" collapsed="false">
      <c r="C155" s="16"/>
    </row>
    <row r="156" customFormat="false" ht="12.75" hidden="false" customHeight="false" outlineLevel="0" collapsed="false">
      <c r="C156" s="16"/>
    </row>
    <row r="157" customFormat="false" ht="12.75" hidden="false" customHeight="false" outlineLevel="0" collapsed="false">
      <c r="C157" s="16"/>
    </row>
    <row r="158" customFormat="false" ht="12.75" hidden="false" customHeight="false" outlineLevel="0" collapsed="false">
      <c r="C158" s="16"/>
    </row>
    <row r="159" customFormat="false" ht="12.75" hidden="false" customHeight="false" outlineLevel="0" collapsed="false">
      <c r="C159" s="16"/>
    </row>
    <row r="160" customFormat="false" ht="12.75" hidden="false" customHeight="false" outlineLevel="0" collapsed="false">
      <c r="C160" s="16"/>
    </row>
    <row r="161" customFormat="false" ht="12.75" hidden="false" customHeight="false" outlineLevel="0" collapsed="false">
      <c r="C161" s="16"/>
    </row>
    <row r="162" customFormat="false" ht="12.75" hidden="false" customHeight="false" outlineLevel="0" collapsed="false">
      <c r="C162" s="16"/>
    </row>
    <row r="163" customFormat="false" ht="12.75" hidden="false" customHeight="false" outlineLevel="0" collapsed="false">
      <c r="C163" s="16"/>
    </row>
    <row r="164" customFormat="false" ht="12.75" hidden="false" customHeight="false" outlineLevel="0" collapsed="false">
      <c r="C164" s="16"/>
    </row>
    <row r="165" customFormat="false" ht="12.75" hidden="false" customHeight="false" outlineLevel="0" collapsed="false">
      <c r="C165" s="16"/>
    </row>
    <row r="166" customFormat="false" ht="12.75" hidden="false" customHeight="false" outlineLevel="0" collapsed="false">
      <c r="C166" s="16"/>
    </row>
    <row r="167" customFormat="false" ht="12.75" hidden="false" customHeight="false" outlineLevel="0" collapsed="false">
      <c r="C167" s="16"/>
    </row>
    <row r="168" customFormat="false" ht="12.75" hidden="false" customHeight="false" outlineLevel="0" collapsed="false">
      <c r="C168" s="16"/>
    </row>
    <row r="169" customFormat="false" ht="12.75" hidden="false" customHeight="false" outlineLevel="0" collapsed="false">
      <c r="C169" s="16"/>
    </row>
    <row r="170" customFormat="false" ht="12.75" hidden="false" customHeight="false" outlineLevel="0" collapsed="false">
      <c r="C170" s="16"/>
    </row>
    <row r="171" customFormat="false" ht="12.75" hidden="false" customHeight="false" outlineLevel="0" collapsed="false">
      <c r="C171" s="16"/>
    </row>
    <row r="172" customFormat="false" ht="12.75" hidden="false" customHeight="false" outlineLevel="0" collapsed="false">
      <c r="C172" s="16"/>
    </row>
    <row r="173" customFormat="false" ht="12.75" hidden="false" customHeight="false" outlineLevel="0" collapsed="false">
      <c r="C173" s="16"/>
    </row>
    <row r="174" customFormat="false" ht="12.75" hidden="false" customHeight="false" outlineLevel="0" collapsed="false">
      <c r="C174" s="16"/>
    </row>
    <row r="175" customFormat="false" ht="12.75" hidden="false" customHeight="false" outlineLevel="0" collapsed="false">
      <c r="C175" s="16"/>
    </row>
    <row r="176" customFormat="false" ht="12.75" hidden="false" customHeight="false" outlineLevel="0" collapsed="false">
      <c r="C176" s="16"/>
    </row>
    <row r="177" customFormat="false" ht="12.75" hidden="false" customHeight="false" outlineLevel="0" collapsed="false">
      <c r="C177" s="16"/>
    </row>
    <row r="178" customFormat="false" ht="12.75" hidden="false" customHeight="false" outlineLevel="0" collapsed="false">
      <c r="C178" s="16"/>
    </row>
    <row r="179" customFormat="false" ht="12.75" hidden="false" customHeight="false" outlineLevel="0" collapsed="false">
      <c r="C179" s="16"/>
    </row>
    <row r="180" customFormat="false" ht="12.75" hidden="false" customHeight="false" outlineLevel="0" collapsed="false">
      <c r="C180" s="16"/>
    </row>
    <row r="181" customFormat="false" ht="12.75" hidden="false" customHeight="false" outlineLevel="0" collapsed="false">
      <c r="C181" s="16"/>
    </row>
    <row r="182" customFormat="false" ht="12.75" hidden="false" customHeight="false" outlineLevel="0" collapsed="false">
      <c r="C182" s="16"/>
    </row>
    <row r="183" customFormat="false" ht="12.75" hidden="false" customHeight="false" outlineLevel="0" collapsed="false">
      <c r="C183" s="16"/>
    </row>
    <row r="184" customFormat="false" ht="12.75" hidden="false" customHeight="false" outlineLevel="0" collapsed="false">
      <c r="C184" s="16"/>
    </row>
    <row r="185" customFormat="false" ht="12.75" hidden="false" customHeight="false" outlineLevel="0" collapsed="false">
      <c r="C185" s="16"/>
    </row>
    <row r="186" customFormat="false" ht="12.75" hidden="false" customHeight="false" outlineLevel="0" collapsed="false">
      <c r="C186" s="16"/>
    </row>
    <row r="187" customFormat="false" ht="12.75" hidden="false" customHeight="false" outlineLevel="0" collapsed="false">
      <c r="C187" s="16"/>
    </row>
    <row r="188" customFormat="false" ht="12.75" hidden="false" customHeight="false" outlineLevel="0" collapsed="false">
      <c r="C188" s="16"/>
    </row>
    <row r="189" customFormat="false" ht="12.75" hidden="false" customHeight="false" outlineLevel="0" collapsed="false">
      <c r="C189" s="16"/>
    </row>
    <row r="190" customFormat="false" ht="12.75" hidden="false" customHeight="false" outlineLevel="0" collapsed="false">
      <c r="C190" s="16"/>
    </row>
    <row r="191" customFormat="false" ht="12.75" hidden="false" customHeight="false" outlineLevel="0" collapsed="false">
      <c r="C191" s="16"/>
    </row>
    <row r="192" customFormat="false" ht="12.75" hidden="false" customHeight="false" outlineLevel="0" collapsed="false">
      <c r="C192" s="16"/>
    </row>
    <row r="193" customFormat="false" ht="12.75" hidden="false" customHeight="false" outlineLevel="0" collapsed="false">
      <c r="C193" s="16"/>
    </row>
    <row r="194" customFormat="false" ht="12.75" hidden="false" customHeight="false" outlineLevel="0" collapsed="false">
      <c r="C194" s="16"/>
    </row>
    <row r="195" customFormat="false" ht="12.75" hidden="false" customHeight="false" outlineLevel="0" collapsed="false">
      <c r="C195" s="16"/>
    </row>
    <row r="196" customFormat="false" ht="12.75" hidden="false" customHeight="false" outlineLevel="0" collapsed="false">
      <c r="C196" s="16"/>
    </row>
    <row r="197" customFormat="false" ht="12.75" hidden="false" customHeight="false" outlineLevel="0" collapsed="false">
      <c r="C197" s="16"/>
    </row>
    <row r="198" customFormat="false" ht="12.75" hidden="false" customHeight="false" outlineLevel="0" collapsed="false">
      <c r="C198" s="16"/>
    </row>
    <row r="199" customFormat="false" ht="12.75" hidden="false" customHeight="false" outlineLevel="0" collapsed="false">
      <c r="C199" s="16"/>
    </row>
    <row r="200" customFormat="false" ht="12.75" hidden="false" customHeight="false" outlineLevel="0" collapsed="false">
      <c r="C200" s="16"/>
    </row>
    <row r="201" customFormat="false" ht="12.75" hidden="false" customHeight="false" outlineLevel="0" collapsed="false">
      <c r="C201" s="16"/>
    </row>
    <row r="202" customFormat="false" ht="12.75" hidden="false" customHeight="false" outlineLevel="0" collapsed="false">
      <c r="C202" s="16"/>
    </row>
    <row r="203" customFormat="false" ht="12.75" hidden="false" customHeight="false" outlineLevel="0" collapsed="false">
      <c r="C203" s="16"/>
    </row>
    <row r="204" customFormat="false" ht="12.75" hidden="false" customHeight="false" outlineLevel="0" collapsed="false">
      <c r="C204" s="16"/>
    </row>
    <row r="205" customFormat="false" ht="12.75" hidden="false" customHeight="false" outlineLevel="0" collapsed="false">
      <c r="C205" s="16"/>
    </row>
    <row r="206" customFormat="false" ht="12.75" hidden="false" customHeight="false" outlineLevel="0" collapsed="false">
      <c r="C206" s="16"/>
    </row>
    <row r="207" customFormat="false" ht="12.75" hidden="false" customHeight="false" outlineLevel="0" collapsed="false">
      <c r="C207" s="16"/>
    </row>
    <row r="208" customFormat="false" ht="12.75" hidden="false" customHeight="false" outlineLevel="0" collapsed="false">
      <c r="C208" s="16"/>
    </row>
    <row r="209" customFormat="false" ht="12.75" hidden="false" customHeight="false" outlineLevel="0" collapsed="false">
      <c r="C209" s="16"/>
    </row>
    <row r="210" customFormat="false" ht="12.75" hidden="false" customHeight="false" outlineLevel="0" collapsed="false">
      <c r="C210" s="16"/>
    </row>
    <row r="211" customFormat="false" ht="12.75" hidden="false" customHeight="false" outlineLevel="0" collapsed="false">
      <c r="C211" s="16"/>
    </row>
    <row r="212" customFormat="false" ht="12.75" hidden="false" customHeight="false" outlineLevel="0" collapsed="false">
      <c r="C212" s="16"/>
    </row>
    <row r="213" customFormat="false" ht="12.75" hidden="false" customHeight="false" outlineLevel="0" collapsed="false">
      <c r="C213" s="16"/>
    </row>
    <row r="214" customFormat="false" ht="12.75" hidden="false" customHeight="false" outlineLevel="0" collapsed="false">
      <c r="C214" s="16"/>
    </row>
    <row r="215" customFormat="false" ht="12.75" hidden="false" customHeight="false" outlineLevel="0" collapsed="false">
      <c r="C215" s="16"/>
    </row>
    <row r="216" customFormat="false" ht="12.75" hidden="false" customHeight="false" outlineLevel="0" collapsed="false">
      <c r="C216" s="16"/>
    </row>
    <row r="217" customFormat="false" ht="12.75" hidden="false" customHeight="false" outlineLevel="0" collapsed="false">
      <c r="C217" s="16"/>
    </row>
    <row r="218" customFormat="false" ht="12.75" hidden="false" customHeight="false" outlineLevel="0" collapsed="false">
      <c r="C218" s="16"/>
    </row>
    <row r="219" customFormat="false" ht="12.75" hidden="false" customHeight="false" outlineLevel="0" collapsed="false">
      <c r="C219" s="16"/>
    </row>
    <row r="220" customFormat="false" ht="12.75" hidden="false" customHeight="false" outlineLevel="0" collapsed="false">
      <c r="C220" s="16"/>
    </row>
    <row r="221" customFormat="false" ht="12.75" hidden="false" customHeight="false" outlineLevel="0" collapsed="false">
      <c r="C221" s="16"/>
    </row>
    <row r="222" customFormat="false" ht="12.75" hidden="false" customHeight="false" outlineLevel="0" collapsed="false">
      <c r="C222" s="16"/>
    </row>
    <row r="223" customFormat="false" ht="12.75" hidden="false" customHeight="false" outlineLevel="0" collapsed="false">
      <c r="C223" s="16"/>
    </row>
    <row r="224" customFormat="false" ht="12.75" hidden="false" customHeight="false" outlineLevel="0" collapsed="false">
      <c r="C224" s="16"/>
    </row>
    <row r="225" customFormat="false" ht="12.75" hidden="false" customHeight="false" outlineLevel="0" collapsed="false">
      <c r="C225" s="16"/>
    </row>
    <row r="226" customFormat="false" ht="12.75" hidden="false" customHeight="false" outlineLevel="0" collapsed="false">
      <c r="C226" s="16"/>
    </row>
    <row r="227" customFormat="false" ht="12.75" hidden="false" customHeight="false" outlineLevel="0" collapsed="false">
      <c r="C227" s="16"/>
    </row>
    <row r="228" customFormat="false" ht="12.75" hidden="false" customHeight="false" outlineLevel="0" collapsed="false">
      <c r="C228" s="16"/>
    </row>
    <row r="229" customFormat="false" ht="12.75" hidden="false" customHeight="false" outlineLevel="0" collapsed="false">
      <c r="C229" s="16"/>
    </row>
    <row r="230" customFormat="false" ht="12.75" hidden="false" customHeight="false" outlineLevel="0" collapsed="false">
      <c r="C230" s="16"/>
    </row>
    <row r="231" customFormat="false" ht="12.75" hidden="false" customHeight="false" outlineLevel="0" collapsed="false">
      <c r="C231" s="16"/>
    </row>
    <row r="232" customFormat="false" ht="12.75" hidden="false" customHeight="false" outlineLevel="0" collapsed="false">
      <c r="C232" s="16"/>
    </row>
    <row r="233" customFormat="false" ht="12.75" hidden="false" customHeight="false" outlineLevel="0" collapsed="false">
      <c r="C233" s="16"/>
    </row>
    <row r="234" customFormat="false" ht="12.75" hidden="false" customHeight="false" outlineLevel="0" collapsed="false">
      <c r="C234" s="16"/>
    </row>
    <row r="235" customFormat="false" ht="12.75" hidden="false" customHeight="false" outlineLevel="0" collapsed="false">
      <c r="C235" s="16"/>
    </row>
    <row r="236" customFormat="false" ht="12.75" hidden="false" customHeight="false" outlineLevel="0" collapsed="false">
      <c r="C236" s="16"/>
    </row>
    <row r="237" customFormat="false" ht="12.75" hidden="false" customHeight="false" outlineLevel="0" collapsed="false">
      <c r="C237" s="16"/>
    </row>
    <row r="238" customFormat="false" ht="12.75" hidden="false" customHeight="false" outlineLevel="0" collapsed="false">
      <c r="C238" s="16"/>
    </row>
    <row r="239" customFormat="false" ht="12.75" hidden="false" customHeight="false" outlineLevel="0" collapsed="false">
      <c r="C239" s="16"/>
    </row>
    <row r="240" customFormat="false" ht="12.75" hidden="false" customHeight="false" outlineLevel="0" collapsed="false">
      <c r="C240" s="16"/>
    </row>
    <row r="241" customFormat="false" ht="12.75" hidden="false" customHeight="false" outlineLevel="0" collapsed="false">
      <c r="C241" s="16"/>
    </row>
    <row r="242" customFormat="false" ht="12.75" hidden="false" customHeight="false" outlineLevel="0" collapsed="false">
      <c r="C242" s="16"/>
    </row>
    <row r="243" customFormat="false" ht="12.75" hidden="false" customHeight="false" outlineLevel="0" collapsed="false">
      <c r="C243" s="16"/>
    </row>
    <row r="244" customFormat="false" ht="12.75" hidden="false" customHeight="false" outlineLevel="0" collapsed="false">
      <c r="C244" s="16"/>
    </row>
    <row r="245" customFormat="false" ht="12.75" hidden="false" customHeight="false" outlineLevel="0" collapsed="false">
      <c r="C245" s="16"/>
    </row>
    <row r="246" customFormat="false" ht="12.75" hidden="false" customHeight="false" outlineLevel="0" collapsed="false">
      <c r="C246" s="16"/>
    </row>
    <row r="247" customFormat="false" ht="12.75" hidden="false" customHeight="false" outlineLevel="0" collapsed="false">
      <c r="C247" s="16"/>
    </row>
    <row r="248" customFormat="false" ht="12.75" hidden="false" customHeight="false" outlineLevel="0" collapsed="false">
      <c r="C248" s="16"/>
    </row>
    <row r="249" customFormat="false" ht="12.75" hidden="false" customHeight="false" outlineLevel="0" collapsed="false">
      <c r="C249" s="16"/>
    </row>
    <row r="250" customFormat="false" ht="12.75" hidden="false" customHeight="false" outlineLevel="0" collapsed="false">
      <c r="C250" s="16"/>
    </row>
    <row r="251" customFormat="false" ht="12.75" hidden="false" customHeight="false" outlineLevel="0" collapsed="false">
      <c r="C251" s="16"/>
    </row>
    <row r="252" customFormat="false" ht="12.75" hidden="false" customHeight="false" outlineLevel="0" collapsed="false">
      <c r="C252" s="16"/>
    </row>
    <row r="253" customFormat="false" ht="12.75" hidden="false" customHeight="false" outlineLevel="0" collapsed="false">
      <c r="C253" s="16"/>
    </row>
    <row r="254" customFormat="false" ht="12.75" hidden="false" customHeight="false" outlineLevel="0" collapsed="false">
      <c r="C254" s="16"/>
    </row>
    <row r="255" customFormat="false" ht="12.75" hidden="false" customHeight="false" outlineLevel="0" collapsed="false">
      <c r="C255" s="16"/>
    </row>
    <row r="256" customFormat="false" ht="12.75" hidden="false" customHeight="false" outlineLevel="0" collapsed="false">
      <c r="C256" s="16"/>
    </row>
    <row r="257" customFormat="false" ht="12.75" hidden="false" customHeight="false" outlineLevel="0" collapsed="false">
      <c r="C257" s="16"/>
    </row>
    <row r="258" customFormat="false" ht="12.75" hidden="false" customHeight="false" outlineLevel="0" collapsed="false">
      <c r="C258" s="16"/>
    </row>
    <row r="259" customFormat="false" ht="12.75" hidden="false" customHeight="false" outlineLevel="0" collapsed="false">
      <c r="C259" s="16"/>
    </row>
    <row r="260" customFormat="false" ht="12.75" hidden="false" customHeight="false" outlineLevel="0" collapsed="false">
      <c r="C260" s="16"/>
    </row>
    <row r="261" customFormat="false" ht="12.75" hidden="false" customHeight="false" outlineLevel="0" collapsed="false">
      <c r="C261" s="16"/>
    </row>
    <row r="262" customFormat="false" ht="12.75" hidden="false" customHeight="false" outlineLevel="0" collapsed="false">
      <c r="C262" s="16"/>
    </row>
    <row r="263" customFormat="false" ht="12.75" hidden="false" customHeight="false" outlineLevel="0" collapsed="false">
      <c r="C263" s="16"/>
    </row>
    <row r="264" customFormat="false" ht="12.75" hidden="false" customHeight="false" outlineLevel="0" collapsed="false">
      <c r="C264" s="16"/>
    </row>
    <row r="265" customFormat="false" ht="12.75" hidden="false" customHeight="false" outlineLevel="0" collapsed="false">
      <c r="C265" s="16"/>
    </row>
    <row r="266" customFormat="false" ht="12.75" hidden="false" customHeight="false" outlineLevel="0" collapsed="false">
      <c r="C266" s="16"/>
    </row>
    <row r="267" customFormat="false" ht="12.75" hidden="false" customHeight="false" outlineLevel="0" collapsed="false">
      <c r="C267" s="16"/>
    </row>
    <row r="268" customFormat="false" ht="12.75" hidden="false" customHeight="false" outlineLevel="0" collapsed="false">
      <c r="C268" s="16"/>
    </row>
    <row r="269" customFormat="false" ht="12.75" hidden="false" customHeight="false" outlineLevel="0" collapsed="false">
      <c r="C269" s="16"/>
    </row>
    <row r="270" customFormat="false" ht="12.75" hidden="false" customHeight="false" outlineLevel="0" collapsed="false">
      <c r="C270" s="16"/>
    </row>
    <row r="271" customFormat="false" ht="12.75" hidden="false" customHeight="false" outlineLevel="0" collapsed="false">
      <c r="C271" s="16"/>
    </row>
    <row r="272" customFormat="false" ht="12.75" hidden="false" customHeight="false" outlineLevel="0" collapsed="false">
      <c r="C272" s="16"/>
    </row>
    <row r="273" customFormat="false" ht="12.75" hidden="false" customHeight="false" outlineLevel="0" collapsed="false">
      <c r="C273" s="16"/>
    </row>
    <row r="274" customFormat="false" ht="12.75" hidden="false" customHeight="false" outlineLevel="0" collapsed="false">
      <c r="C274" s="16"/>
    </row>
    <row r="275" customFormat="false" ht="12.75" hidden="false" customHeight="false" outlineLevel="0" collapsed="false">
      <c r="C275" s="16"/>
    </row>
    <row r="276" customFormat="false" ht="12.75" hidden="false" customHeight="false" outlineLevel="0" collapsed="false">
      <c r="C276" s="16"/>
    </row>
    <row r="277" customFormat="false" ht="12.75" hidden="false" customHeight="false" outlineLevel="0" collapsed="false">
      <c r="C277" s="16"/>
    </row>
    <row r="278" customFormat="false" ht="12.75" hidden="false" customHeight="false" outlineLevel="0" collapsed="false">
      <c r="C278" s="16"/>
    </row>
    <row r="279" customFormat="false" ht="12.75" hidden="false" customHeight="false" outlineLevel="0" collapsed="false">
      <c r="C279" s="16"/>
    </row>
    <row r="280" customFormat="false" ht="12.75" hidden="false" customHeight="false" outlineLevel="0" collapsed="false">
      <c r="C280" s="16"/>
    </row>
    <row r="281" customFormat="false" ht="12.75" hidden="false" customHeight="false" outlineLevel="0" collapsed="false">
      <c r="C281" s="16"/>
    </row>
    <row r="282" customFormat="false" ht="12.75" hidden="false" customHeight="false" outlineLevel="0" collapsed="false">
      <c r="C282" s="16"/>
    </row>
    <row r="283" customFormat="false" ht="12.75" hidden="false" customHeight="false" outlineLevel="0" collapsed="false">
      <c r="C283" s="16"/>
    </row>
    <row r="284" customFormat="false" ht="12.75" hidden="false" customHeight="false" outlineLevel="0" collapsed="false">
      <c r="C284" s="16"/>
    </row>
    <row r="285" customFormat="false" ht="12.75" hidden="false" customHeight="false" outlineLevel="0" collapsed="false">
      <c r="C285" s="16"/>
    </row>
    <row r="286" customFormat="false" ht="12.75" hidden="false" customHeight="false" outlineLevel="0" collapsed="false">
      <c r="C286" s="16"/>
    </row>
    <row r="287" customFormat="false" ht="12.75" hidden="false" customHeight="false" outlineLevel="0" collapsed="false">
      <c r="C287" s="16"/>
    </row>
    <row r="288" customFormat="false" ht="12.75" hidden="false" customHeight="false" outlineLevel="0" collapsed="false">
      <c r="C288" s="16"/>
    </row>
    <row r="289" customFormat="false" ht="12.75" hidden="false" customHeight="false" outlineLevel="0" collapsed="false">
      <c r="C289" s="16"/>
    </row>
    <row r="290" customFormat="false" ht="12.75" hidden="false" customHeight="false" outlineLevel="0" collapsed="false">
      <c r="C290" s="16"/>
    </row>
    <row r="291" customFormat="false" ht="12.75" hidden="false" customHeight="false" outlineLevel="0" collapsed="false">
      <c r="C291" s="16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2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O26" activeCellId="0" sqref="O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4" min="4" style="51" width="19.41"/>
    <col collapsed="false" customWidth="true" hidden="true" outlineLevel="0" max="6" min="5" style="51" width="18.41"/>
    <col collapsed="false" customWidth="true" hidden="false" outlineLevel="0" max="7" min="7" style="51" width="21.42"/>
    <col collapsed="false" customWidth="true" hidden="false" outlineLevel="0" max="8" min="8" style="51" width="11.28"/>
    <col collapsed="false" customWidth="true" hidden="false" outlineLevel="0" max="9" min="9" style="0" width="2.42"/>
    <col collapsed="false" customWidth="true" hidden="false" outlineLevel="0" max="10" min="10" style="0" width="3.28"/>
    <col collapsed="false" customWidth="true" hidden="false" outlineLevel="0" max="11" min="11" style="0" width="16.56"/>
    <col collapsed="false" customWidth="true" hidden="false" outlineLevel="0" max="12" min="12" style="0" width="28.41"/>
    <col collapsed="false" customWidth="true" hidden="true" outlineLevel="0" max="13" min="13" style="0" width="24.13"/>
    <col collapsed="false" customWidth="true" hidden="true" outlineLevel="0" max="14" min="14" style="0" width="17.99"/>
    <col collapsed="false" customWidth="true" hidden="false" outlineLevel="0" max="15" min="15" style="0" width="17.28"/>
    <col collapsed="false" customWidth="true" hidden="false" outlineLevel="0" max="16" min="16" style="0" width="11.99"/>
  </cols>
  <sheetData>
    <row r="1" customFormat="false" ht="15" hidden="false" customHeight="false" outlineLevel="0" collapsed="false">
      <c r="A1" s="52" t="s">
        <v>211</v>
      </c>
      <c r="B1" s="52"/>
      <c r="C1" s="52"/>
      <c r="D1" s="52"/>
      <c r="E1" s="52"/>
      <c r="F1" s="52"/>
      <c r="G1" s="52"/>
      <c r="H1" s="52"/>
      <c r="J1" s="52" t="s">
        <v>211</v>
      </c>
      <c r="K1" s="52"/>
      <c r="L1" s="52"/>
      <c r="M1" s="52"/>
      <c r="N1" s="52"/>
      <c r="O1" s="52"/>
    </row>
    <row r="2" customFormat="false" ht="15" hidden="false" customHeight="false" outlineLevel="0" collapsed="false">
      <c r="A2" s="52" t="s">
        <v>23</v>
      </c>
      <c r="B2" s="52"/>
      <c r="C2" s="52"/>
      <c r="D2" s="52"/>
      <c r="E2" s="52"/>
      <c r="F2" s="52"/>
      <c r="G2" s="52"/>
      <c r="H2" s="52"/>
      <c r="J2" s="52" t="s">
        <v>212</v>
      </c>
      <c r="K2" s="52"/>
      <c r="L2" s="52"/>
      <c r="M2" s="52"/>
      <c r="N2" s="52"/>
      <c r="O2" s="52"/>
    </row>
    <row r="3" customFormat="false" ht="15" hidden="false" customHeight="false" outlineLevel="0" collapsed="false">
      <c r="A3" s="53" t="n">
        <f aca="false">'P&amp;SCombined'!A3:D3</f>
        <v>36769</v>
      </c>
      <c r="B3" s="53"/>
      <c r="C3" s="53"/>
      <c r="D3" s="53"/>
      <c r="E3" s="53"/>
      <c r="F3" s="53"/>
      <c r="G3" s="53"/>
      <c r="H3" s="53"/>
      <c r="J3" s="53" t="s">
        <v>213</v>
      </c>
      <c r="K3" s="53"/>
      <c r="L3" s="53"/>
      <c r="M3" s="53"/>
      <c r="N3" s="53"/>
      <c r="O3" s="53"/>
    </row>
    <row r="4" customFormat="false" ht="15" hidden="false" customHeight="false" outlineLevel="0" collapsed="false">
      <c r="A4" s="52"/>
      <c r="B4" s="52"/>
      <c r="C4" s="52"/>
      <c r="D4" s="52"/>
      <c r="E4" s="52"/>
      <c r="F4" s="52"/>
      <c r="G4" s="52"/>
      <c r="H4" s="52"/>
      <c r="J4" s="52"/>
      <c r="K4" s="52"/>
      <c r="L4" s="52"/>
      <c r="M4" s="52"/>
    </row>
    <row r="5" customFormat="false" ht="15" hidden="false" customHeight="false" outlineLevel="0" collapsed="false">
      <c r="A5" s="52"/>
      <c r="B5" s="52"/>
      <c r="C5" s="52"/>
      <c r="D5" s="54"/>
      <c r="E5" s="55" t="s">
        <v>214</v>
      </c>
      <c r="F5" s="55"/>
      <c r="G5" s="56"/>
      <c r="H5" s="56"/>
      <c r="J5" s="52"/>
      <c r="K5" s="52"/>
      <c r="L5" s="52"/>
      <c r="M5" s="52"/>
    </row>
    <row r="6" customFormat="false" ht="39" hidden="false" customHeight="false" outlineLevel="0" collapsed="false">
      <c r="A6" s="52"/>
      <c r="B6" s="52"/>
      <c r="C6" s="52"/>
      <c r="D6" s="56" t="s">
        <v>215</v>
      </c>
      <c r="E6" s="57" t="s">
        <v>216</v>
      </c>
      <c r="F6" s="56" t="s">
        <v>217</v>
      </c>
      <c r="G6" s="54"/>
      <c r="H6" s="54"/>
      <c r="J6" s="52"/>
      <c r="K6" s="52"/>
      <c r="L6" s="52"/>
      <c r="M6" s="56" t="s">
        <v>215</v>
      </c>
      <c r="N6" s="58" t="s">
        <v>214</v>
      </c>
      <c r="O6" s="59"/>
    </row>
    <row r="7" customFormat="false" ht="12.75" hidden="false" customHeight="false" outlineLevel="0" collapsed="false">
      <c r="M7" s="60"/>
    </row>
    <row r="8" customFormat="false" ht="12.75" hidden="false" customHeight="false" outlineLevel="0" collapsed="false">
      <c r="A8" s="61" t="s">
        <v>218</v>
      </c>
    </row>
    <row r="9" customFormat="false" ht="12.75" hidden="false" customHeight="false" outlineLevel="0" collapsed="false">
      <c r="B9" s="0" t="s">
        <v>219</v>
      </c>
      <c r="J9" s="61" t="s">
        <v>220</v>
      </c>
    </row>
    <row r="10" customFormat="false" ht="12.75" hidden="false" customHeight="false" outlineLevel="0" collapsed="false">
      <c r="C10" s="0" t="s">
        <v>124</v>
      </c>
      <c r="D10" s="51" t="n">
        <f aca="false">63K!D10</f>
        <v>122531.79</v>
      </c>
      <c r="E10" s="51" t="n">
        <v>0</v>
      </c>
      <c r="F10" s="51" t="n">
        <v>0</v>
      </c>
      <c r="G10" s="51" t="n">
        <f aca="false">D10+E10+F10</f>
        <v>122531.79</v>
      </c>
      <c r="K10" s="0" t="s">
        <v>221</v>
      </c>
      <c r="M10" s="51" t="n">
        <f aca="false">63K!D64</f>
        <v>193469.97</v>
      </c>
      <c r="N10" s="51" t="n">
        <v>0</v>
      </c>
      <c r="O10" s="51" t="n">
        <f aca="false">M10+N10</f>
        <v>193469.97</v>
      </c>
    </row>
    <row r="11" customFormat="false" ht="12.75" hidden="false" customHeight="false" outlineLevel="0" collapsed="false">
      <c r="C11" s="0" t="s">
        <v>222</v>
      </c>
      <c r="D11" s="60" t="n">
        <f aca="false">63K!D15+63K!D16+63K!D17+63K!D18</f>
        <v>5435819.18</v>
      </c>
      <c r="E11" s="60" t="n">
        <f aca="false">-3785044.5</f>
        <v>-3785044.5</v>
      </c>
      <c r="F11" s="60" t="n">
        <f aca="false">-N26-N33</f>
        <v>-0</v>
      </c>
      <c r="G11" s="60" t="n">
        <f aca="false">D11+E11+F11</f>
        <v>1650774.68</v>
      </c>
      <c r="H11" s="51" t="s">
        <v>223</v>
      </c>
      <c r="K11" s="0" t="s">
        <v>224</v>
      </c>
      <c r="M11" s="60" t="n">
        <f aca="false">63K!D65+63K!D66</f>
        <v>2436028.23</v>
      </c>
      <c r="N11" s="60" t="n">
        <v>0</v>
      </c>
      <c r="O11" s="60" t="n">
        <f aca="false">M11+N11</f>
        <v>2436028.23</v>
      </c>
    </row>
    <row r="12" customFormat="false" ht="12.75" hidden="false" customHeight="false" outlineLevel="0" collapsed="false">
      <c r="C12" s="0" t="s">
        <v>225</v>
      </c>
      <c r="D12" s="60" t="n">
        <f aca="false">63K!D14</f>
        <v>1081560.47</v>
      </c>
      <c r="G12" s="60" t="n">
        <f aca="false">D12+E12+F12</f>
        <v>1081560.47</v>
      </c>
      <c r="H12" s="51" t="s">
        <v>223</v>
      </c>
      <c r="K12" s="0" t="s">
        <v>226</v>
      </c>
      <c r="M12" s="62" t="n">
        <f aca="false">63K!D68+63K!D69</f>
        <v>282678.38</v>
      </c>
      <c r="N12" s="62" t="n">
        <v>0</v>
      </c>
      <c r="O12" s="62" t="n">
        <f aca="false">M12+N12</f>
        <v>282678.38</v>
      </c>
    </row>
    <row r="13" customFormat="false" ht="12.75" hidden="false" customHeight="false" outlineLevel="0" collapsed="false">
      <c r="C13" s="0" t="s">
        <v>227</v>
      </c>
      <c r="D13" s="60" t="n">
        <f aca="false">63K!D12</f>
        <v>2603</v>
      </c>
      <c r="E13" s="60" t="n">
        <v>0</v>
      </c>
      <c r="F13" s="60" t="n">
        <v>0</v>
      </c>
      <c r="G13" s="60" t="n">
        <f aca="false">D13+E13+F13</f>
        <v>2603</v>
      </c>
      <c r="H13" s="60"/>
      <c r="J13" s="61" t="s">
        <v>228</v>
      </c>
      <c r="M13" s="51" t="n">
        <f aca="false">SUM(M10:M12)</f>
        <v>2912176.58</v>
      </c>
      <c r="N13" s="51" t="n">
        <f aca="false">SUM(N10:N12)</f>
        <v>0</v>
      </c>
      <c r="O13" s="51" t="n">
        <f aca="false">SUM(O10:O12)</f>
        <v>2912176.58</v>
      </c>
    </row>
    <row r="14" customFormat="false" ht="12.75" hidden="false" customHeight="false" outlineLevel="0" collapsed="false">
      <c r="C14" s="0" t="s">
        <v>229</v>
      </c>
      <c r="D14" s="62" t="n">
        <f aca="false">63K!D13</f>
        <v>13572.37</v>
      </c>
      <c r="E14" s="62" t="n">
        <v>0</v>
      </c>
      <c r="F14" s="62" t="n">
        <v>0</v>
      </c>
      <c r="G14" s="62" t="n">
        <f aca="false">D14+E14+F14</f>
        <v>13572.37</v>
      </c>
      <c r="H14" s="60"/>
    </row>
    <row r="15" customFormat="false" ht="12.75" hidden="false" customHeight="false" outlineLevel="0" collapsed="false">
      <c r="B15" s="0" t="s">
        <v>230</v>
      </c>
      <c r="D15" s="51" t="n">
        <f aca="false">SUM(D10:D14)</f>
        <v>6656086.81</v>
      </c>
      <c r="E15" s="51" t="n">
        <f aca="false">SUM(E10:E14)</f>
        <v>-3785044.5</v>
      </c>
      <c r="F15" s="51" t="n">
        <f aca="false">SUM(F10:F14)</f>
        <v>0</v>
      </c>
      <c r="G15" s="51" t="n">
        <f aca="false">SUM(G10:G14)</f>
        <v>2871042.31</v>
      </c>
      <c r="J15" s="61" t="s">
        <v>195</v>
      </c>
      <c r="M15" s="60" t="n">
        <f aca="false">63K!D76</f>
        <v>1105862.65</v>
      </c>
      <c r="N15" s="60" t="n">
        <v>0</v>
      </c>
      <c r="O15" s="60" t="n">
        <f aca="false">M15+N15</f>
        <v>1105862.65</v>
      </c>
    </row>
    <row r="17" customFormat="false" ht="12.75" hidden="false" customHeight="false" outlineLevel="0" collapsed="false">
      <c r="B17" s="0" t="s">
        <v>231</v>
      </c>
      <c r="D17" s="60" t="n">
        <f aca="false">63K!D19</f>
        <v>14376462</v>
      </c>
      <c r="E17" s="60" t="n">
        <v>0</v>
      </c>
      <c r="F17" s="60" t="n">
        <v>0</v>
      </c>
      <c r="G17" s="60" t="n">
        <f aca="false">D17+E17+F17</f>
        <v>14376462</v>
      </c>
      <c r="H17" s="60"/>
      <c r="J17" s="61" t="s">
        <v>232</v>
      </c>
      <c r="M17" s="60" t="n">
        <f aca="false">63K!D84</f>
        <v>1104060.22</v>
      </c>
      <c r="N17" s="60" t="n">
        <v>0</v>
      </c>
      <c r="O17" s="60" t="n">
        <f aca="false">M17+N17</f>
        <v>1104060.22</v>
      </c>
    </row>
    <row r="18" customFormat="false" ht="12.75" hidden="false" customHeight="false" outlineLevel="0" collapsed="false">
      <c r="D18" s="60"/>
      <c r="E18" s="60"/>
      <c r="F18" s="60"/>
      <c r="G18" s="60"/>
      <c r="H18" s="60"/>
      <c r="M18" s="63"/>
      <c r="N18" s="63"/>
      <c r="O18" s="63"/>
    </row>
    <row r="19" customFormat="false" ht="12.75" hidden="false" customHeight="false" outlineLevel="0" collapsed="false">
      <c r="B19" s="0" t="s">
        <v>233</v>
      </c>
      <c r="D19" s="60" t="n">
        <f aca="false">63K!D20</f>
        <v>27631665.21</v>
      </c>
      <c r="E19" s="60" t="n">
        <v>0</v>
      </c>
      <c r="F19" s="60" t="n">
        <f aca="false">F31</f>
        <v>-136371.2</v>
      </c>
      <c r="G19" s="60" t="n">
        <f aca="false">D19+E19+F19</f>
        <v>27495294.01</v>
      </c>
      <c r="H19" s="60"/>
      <c r="J19" s="61" t="s">
        <v>234</v>
      </c>
      <c r="M19" s="51" t="n">
        <f aca="false">M13-M15-M17</f>
        <v>702253.71</v>
      </c>
      <c r="N19" s="51" t="n">
        <f aca="false">N13-N15-N17</f>
        <v>0</v>
      </c>
      <c r="O19" s="51" t="n">
        <f aca="false">O13-O15-O17</f>
        <v>702253.71</v>
      </c>
    </row>
    <row r="20" customFormat="false" ht="12.75" hidden="false" customHeight="false" outlineLevel="0" collapsed="false">
      <c r="D20" s="60"/>
      <c r="E20" s="60"/>
      <c r="F20" s="60"/>
      <c r="G20" s="60"/>
      <c r="H20" s="60"/>
      <c r="M20" s="60"/>
      <c r="N20" s="60"/>
      <c r="O20" s="60"/>
    </row>
    <row r="21" customFormat="false" ht="12.75" hidden="false" customHeight="false" outlineLevel="0" collapsed="false">
      <c r="B21" s="0" t="s">
        <v>143</v>
      </c>
      <c r="D21" s="60" t="n">
        <f aca="false">63K!D22</f>
        <v>1922336.94</v>
      </c>
      <c r="E21" s="60" t="n">
        <v>0</v>
      </c>
      <c r="F21" s="60" t="n">
        <v>0</v>
      </c>
      <c r="G21" s="60" t="n">
        <f aca="false">D21+E21+F21</f>
        <v>1922336.94</v>
      </c>
      <c r="H21" s="60"/>
      <c r="J21" s="61" t="s">
        <v>235</v>
      </c>
      <c r="M21" s="60" t="n">
        <v>0</v>
      </c>
      <c r="N21" s="60" t="n">
        <v>0</v>
      </c>
      <c r="O21" s="60" t="n">
        <f aca="false">M21+N21</f>
        <v>0</v>
      </c>
    </row>
    <row r="22" customFormat="false" ht="12.75" hidden="false" customHeight="false" outlineLevel="0" collapsed="false">
      <c r="M22" s="60"/>
      <c r="N22" s="60"/>
      <c r="O22" s="60"/>
    </row>
    <row r="23" customFormat="false" ht="13.5" hidden="false" customHeight="false" outlineLevel="0" collapsed="false">
      <c r="A23" s="61" t="s">
        <v>236</v>
      </c>
      <c r="D23" s="64" t="n">
        <f aca="false">SUM(D15:D21)</f>
        <v>50586550.96</v>
      </c>
      <c r="E23" s="64" t="n">
        <f aca="false">SUM(E15:E21)</f>
        <v>-3785044.5</v>
      </c>
      <c r="F23" s="64" t="n">
        <f aca="false">SUM(F15:F21)</f>
        <v>-136371.2</v>
      </c>
      <c r="G23" s="64" t="n">
        <f aca="false">SUM(G15:G21)</f>
        <v>46665135.26</v>
      </c>
      <c r="J23" s="61" t="s">
        <v>237</v>
      </c>
      <c r="M23" s="60" t="n">
        <v>0</v>
      </c>
      <c r="N23" s="60" t="n">
        <v>0</v>
      </c>
      <c r="O23" s="60" t="n">
        <f aca="false">M23+N23</f>
        <v>0</v>
      </c>
    </row>
    <row r="24" customFormat="false" ht="13.5" hidden="false" customHeight="false" outlineLevel="0" collapsed="false"/>
    <row r="25" customFormat="false" ht="12.75" hidden="false" customHeight="false" outlineLevel="0" collapsed="false">
      <c r="J25" s="61" t="s">
        <v>238</v>
      </c>
      <c r="M25" s="60"/>
      <c r="N25" s="60"/>
      <c r="O25" s="60"/>
    </row>
    <row r="26" customFormat="false" ht="12.75" hidden="false" customHeight="false" outlineLevel="0" collapsed="false">
      <c r="A26" s="61" t="s">
        <v>239</v>
      </c>
      <c r="K26" s="0" t="s">
        <v>240</v>
      </c>
      <c r="M26" s="51" t="n">
        <f aca="false">63K!D90</f>
        <v>-40148</v>
      </c>
      <c r="N26" s="51" t="n">
        <v>0</v>
      </c>
      <c r="O26" s="60" t="n">
        <f aca="false">M26+N26</f>
        <v>-40148</v>
      </c>
      <c r="P26" s="0" t="s">
        <v>241</v>
      </c>
    </row>
    <row r="27" customFormat="false" ht="12.75" hidden="false" customHeight="false" outlineLevel="0" collapsed="false">
      <c r="B27" s="0" t="s">
        <v>242</v>
      </c>
      <c r="K27" s="0" t="s">
        <v>243</v>
      </c>
      <c r="M27" s="62" t="n">
        <f aca="false">63K!D89</f>
        <v>-46857.89</v>
      </c>
      <c r="N27" s="62" t="n">
        <v>0</v>
      </c>
      <c r="O27" s="62" t="n">
        <f aca="false">M27+N27</f>
        <v>-46857.89</v>
      </c>
    </row>
    <row r="28" customFormat="false" ht="12.75" hidden="false" customHeight="false" outlineLevel="0" collapsed="false">
      <c r="C28" s="0" t="s">
        <v>244</v>
      </c>
      <c r="D28" s="51" t="n">
        <f aca="false">63K!D31+63K!D32+63K!D33+63K!D34+63K!D35+63K!D36+63K!D37+63K!D38+63K!D39</f>
        <v>45151034.58</v>
      </c>
      <c r="E28" s="51" t="n">
        <v>-42917530.52</v>
      </c>
      <c r="F28" s="51" t="n">
        <f aca="false">D36</f>
        <v>3959838.74</v>
      </c>
      <c r="G28" s="51" t="n">
        <f aca="false">D28+E28+F28</f>
        <v>6193342.8</v>
      </c>
      <c r="H28" s="51" t="s">
        <v>223</v>
      </c>
      <c r="J28" s="61" t="s">
        <v>245</v>
      </c>
      <c r="M28" s="51" t="n">
        <f aca="false">SUM(M26:M27)</f>
        <v>-87005.89</v>
      </c>
      <c r="N28" s="51" t="n">
        <f aca="false">SUM(N26:N27)</f>
        <v>0</v>
      </c>
      <c r="O28" s="51" t="n">
        <f aca="false">SUM(O26:O27)</f>
        <v>-87005.89</v>
      </c>
    </row>
    <row r="29" customFormat="false" ht="12.75" hidden="false" customHeight="false" outlineLevel="0" collapsed="false">
      <c r="C29" s="0" t="s">
        <v>246</v>
      </c>
      <c r="D29" s="60" t="n">
        <f aca="false">63K!D40</f>
        <v>547354.86</v>
      </c>
      <c r="E29" s="60"/>
      <c r="F29" s="60"/>
      <c r="G29" s="60" t="n">
        <f aca="false">D29+E29+F29</f>
        <v>547354.86</v>
      </c>
      <c r="H29" s="51" t="s">
        <v>223</v>
      </c>
      <c r="J29" s="61"/>
      <c r="M29" s="62"/>
      <c r="N29" s="62"/>
      <c r="O29" s="62"/>
    </row>
    <row r="30" customFormat="false" ht="12.75" hidden="false" customHeight="false" outlineLevel="0" collapsed="false">
      <c r="C30" s="0" t="s">
        <v>247</v>
      </c>
      <c r="D30" s="60" t="n">
        <f aca="false">63K!D41</f>
        <v>395227.45</v>
      </c>
      <c r="E30" s="60"/>
      <c r="F30" s="60"/>
      <c r="G30" s="60" t="n">
        <f aca="false">D30+E30+F30</f>
        <v>395227.45</v>
      </c>
      <c r="H30" s="60"/>
      <c r="J30" s="61" t="s">
        <v>248</v>
      </c>
      <c r="M30" s="65" t="n">
        <f aca="false">M19+M21-M28+M23</f>
        <v>789259.6</v>
      </c>
      <c r="N30" s="65" t="n">
        <f aca="false">N19+N21-N28+N23</f>
        <v>0</v>
      </c>
      <c r="O30" s="65" t="n">
        <f aca="false">O19+O21-O28+O23</f>
        <v>789259.6</v>
      </c>
    </row>
    <row r="31" customFormat="false" ht="12.75" hidden="false" customHeight="false" outlineLevel="0" collapsed="false">
      <c r="C31" s="0" t="s">
        <v>65</v>
      </c>
      <c r="D31" s="60" t="n">
        <f aca="false">63K!D43</f>
        <v>136371.2</v>
      </c>
      <c r="E31" s="60" t="n">
        <v>0</v>
      </c>
      <c r="F31" s="60" t="n">
        <f aca="false">-D31</f>
        <v>-136371.2</v>
      </c>
      <c r="G31" s="60" t="n">
        <f aca="false">D31+E31+F31</f>
        <v>0</v>
      </c>
      <c r="H31" s="60"/>
    </row>
    <row r="32" customFormat="false" ht="12.75" hidden="false" customHeight="false" outlineLevel="0" collapsed="false">
      <c r="C32" s="0" t="s">
        <v>64</v>
      </c>
      <c r="D32" s="60" t="n">
        <f aca="false">63K!D42</f>
        <v>0</v>
      </c>
      <c r="E32" s="60" t="n">
        <v>0</v>
      </c>
      <c r="F32" s="60" t="n">
        <v>0</v>
      </c>
      <c r="G32" s="60" t="n">
        <f aca="false">D32+E32+F32</f>
        <v>0</v>
      </c>
      <c r="H32" s="60"/>
      <c r="J32" s="61" t="s">
        <v>249</v>
      </c>
      <c r="M32" s="60"/>
      <c r="N32" s="60"/>
      <c r="O32" s="60"/>
    </row>
    <row r="33" customFormat="false" ht="12.75" hidden="false" customHeight="false" outlineLevel="0" collapsed="false">
      <c r="C33" s="0" t="s">
        <v>250</v>
      </c>
      <c r="D33" s="62" t="n">
        <f aca="false">-63K!D21</f>
        <v>-1031</v>
      </c>
      <c r="E33" s="62" t="n">
        <v>0</v>
      </c>
      <c r="F33" s="62" t="n">
        <v>0</v>
      </c>
      <c r="G33" s="62" t="n">
        <f aca="false">D33+E33+F33</f>
        <v>-1031</v>
      </c>
      <c r="H33" s="60"/>
      <c r="K33" s="0" t="s">
        <v>251</v>
      </c>
      <c r="M33" s="51" t="n">
        <f aca="false">63K!D95</f>
        <v>307188</v>
      </c>
      <c r="N33" s="51" t="n">
        <f aca="false">ROUND(N30*0.35,0)</f>
        <v>0</v>
      </c>
      <c r="O33" s="51" t="n">
        <f aca="false">M33+N33</f>
        <v>307188</v>
      </c>
    </row>
    <row r="34" customFormat="false" ht="12.75" hidden="false" customHeight="false" outlineLevel="0" collapsed="false">
      <c r="B34" s="0" t="s">
        <v>252</v>
      </c>
      <c r="D34" s="51" t="n">
        <f aca="false">SUM(D28:D33)</f>
        <v>46228957.09</v>
      </c>
      <c r="E34" s="51" t="n">
        <f aca="false">SUM(E28:E33)</f>
        <v>-42917530.52</v>
      </c>
      <c r="F34" s="51" t="n">
        <f aca="false">SUM(F28:F33)</f>
        <v>3823467.54</v>
      </c>
      <c r="G34" s="51" t="n">
        <f aca="false">SUM(G28:G33)</f>
        <v>7134894.11</v>
      </c>
      <c r="K34" s="0" t="s">
        <v>253</v>
      </c>
      <c r="M34" s="60" t="n">
        <v>0</v>
      </c>
      <c r="N34" s="60" t="n">
        <v>0</v>
      </c>
      <c r="O34" s="60" t="n">
        <f aca="false">M34+N34</f>
        <v>0</v>
      </c>
    </row>
    <row r="35" customFormat="false" ht="12.75" hidden="false" customHeight="false" outlineLevel="0" collapsed="false">
      <c r="K35" s="0" t="s">
        <v>254</v>
      </c>
      <c r="M35" s="62" t="n">
        <v>-1031</v>
      </c>
      <c r="N35" s="62" t="n">
        <v>0</v>
      </c>
      <c r="O35" s="62" t="n">
        <f aca="false">M35+N35</f>
        <v>-1031</v>
      </c>
    </row>
    <row r="36" customFormat="false" ht="12.75" hidden="false" customHeight="false" outlineLevel="0" collapsed="false">
      <c r="B36" s="0" t="s">
        <v>255</v>
      </c>
      <c r="D36" s="60" t="n">
        <f aca="false">63K!D45</f>
        <v>3959838.74</v>
      </c>
      <c r="E36" s="60" t="n">
        <v>0</v>
      </c>
      <c r="F36" s="60" t="n">
        <f aca="false">-D36</f>
        <v>-3959838.74</v>
      </c>
      <c r="G36" s="60" t="n">
        <f aca="false">D36+E36+F36</f>
        <v>0</v>
      </c>
      <c r="H36" s="60"/>
      <c r="J36" s="61" t="s">
        <v>256</v>
      </c>
      <c r="M36" s="51" t="n">
        <f aca="false">SUM(M33:M35)</f>
        <v>306157</v>
      </c>
      <c r="N36" s="51" t="n">
        <f aca="false">SUM(N33:N35)</f>
        <v>0</v>
      </c>
      <c r="O36" s="51" t="n">
        <f aca="false">SUM(O33:O35)</f>
        <v>306157</v>
      </c>
    </row>
    <row r="38" customFormat="false" ht="13.5" hidden="false" customHeight="false" outlineLevel="0" collapsed="false">
      <c r="B38" s="0" t="s">
        <v>257</v>
      </c>
      <c r="D38" s="60" t="n">
        <f aca="false">63K!D52</f>
        <v>397755.13</v>
      </c>
      <c r="E38" s="60" t="n">
        <f aca="false">E23-E34-E36</f>
        <v>39132486.02</v>
      </c>
      <c r="F38" s="60" t="n">
        <f aca="false">F23-F34-F36</f>
        <v>0</v>
      </c>
      <c r="G38" s="60" t="n">
        <f aca="false">D38+E38+F38</f>
        <v>39530241.15</v>
      </c>
      <c r="H38" s="60"/>
      <c r="J38" s="61" t="s">
        <v>258</v>
      </c>
      <c r="M38" s="64" t="n">
        <f aca="false">M30-M36</f>
        <v>483102.6</v>
      </c>
      <c r="N38" s="64" t="n">
        <f aca="false">N30-N36</f>
        <v>0</v>
      </c>
      <c r="O38" s="64" t="n">
        <f aca="false">O30-O36</f>
        <v>483102.6</v>
      </c>
    </row>
    <row r="39" customFormat="false" ht="13.5" hidden="false" customHeight="false" outlineLevel="0" collapsed="false">
      <c r="M39" s="60"/>
    </row>
    <row r="40" customFormat="false" ht="13.5" hidden="false" customHeight="false" outlineLevel="0" collapsed="false">
      <c r="A40" s="61" t="s">
        <v>259</v>
      </c>
      <c r="D40" s="64" t="n">
        <f aca="false">SUM(D34:D38)</f>
        <v>50586550.96</v>
      </c>
      <c r="E40" s="64" t="n">
        <f aca="false">SUM(E34:E38)</f>
        <v>-3785044.5</v>
      </c>
      <c r="F40" s="64" t="n">
        <f aca="false">SUM(F34:F38)</f>
        <v>-136371.2</v>
      </c>
      <c r="G40" s="64" t="n">
        <f aca="false">SUM(G34:G38)</f>
        <v>46665135.26</v>
      </c>
      <c r="J40" s="61" t="s">
        <v>260</v>
      </c>
      <c r="M40" s="51"/>
    </row>
    <row r="41" customFormat="false" ht="13.5" hidden="false" customHeight="false" outlineLevel="0" collapsed="false">
      <c r="K41" s="0" t="s">
        <v>261</v>
      </c>
      <c r="M41" s="51"/>
    </row>
    <row r="43" customFormat="false" ht="12.75" hidden="false" customHeight="false" outlineLevel="0" collapsed="false">
      <c r="A43" s="61" t="s">
        <v>262</v>
      </c>
      <c r="M43" s="60"/>
    </row>
    <row r="44" customFormat="false" ht="12.75" hidden="false" customHeight="false" outlineLevel="0" collapsed="false">
      <c r="B44" s="0" t="s">
        <v>263</v>
      </c>
      <c r="D44" s="51" t="n">
        <f aca="false">-85347.46+M38</f>
        <v>397755.14</v>
      </c>
      <c r="E44" s="51" t="n">
        <f aca="false">E38</f>
        <v>39132486.02</v>
      </c>
      <c r="F44" s="51" t="n">
        <f aca="false">F38</f>
        <v>0</v>
      </c>
      <c r="G44" s="51" t="n">
        <f aca="false">D44+E44+F44</f>
        <v>39530241.16</v>
      </c>
      <c r="M44" s="60"/>
    </row>
    <row r="45" customFormat="false" ht="13.5" hidden="false" customHeight="false" outlineLevel="0" collapsed="false">
      <c r="A45" s="61" t="s">
        <v>264</v>
      </c>
      <c r="D45" s="64" t="n">
        <f aca="false">SUM(D44)</f>
        <v>397755.14</v>
      </c>
      <c r="E45" s="64" t="n">
        <f aca="false">SUM(E44)</f>
        <v>39132486.02</v>
      </c>
      <c r="F45" s="64" t="n">
        <f aca="false">SUM(F44)</f>
        <v>0</v>
      </c>
      <c r="G45" s="64" t="n">
        <f aca="false">SUM(G44)</f>
        <v>39530241.16</v>
      </c>
      <c r="M45" s="60"/>
    </row>
    <row r="46" customFormat="false" ht="13.5" hidden="false" customHeight="false" outlineLevel="0" collapsed="false">
      <c r="M46" s="60"/>
    </row>
    <row r="47" customFormat="false" ht="12.75" hidden="false" customHeight="false" outlineLevel="0" collapsed="false">
      <c r="A47" s="61" t="s">
        <v>265</v>
      </c>
      <c r="M47" s="60"/>
    </row>
    <row r="48" customFormat="false" ht="12.75" hidden="false" customHeight="false" outlineLevel="0" collapsed="false">
      <c r="C48" s="0" t="s">
        <v>266</v>
      </c>
      <c r="M48" s="60"/>
    </row>
    <row r="49" customFormat="false" ht="12.75" hidden="false" customHeight="false" outlineLevel="0" collapsed="false">
      <c r="M49" s="60"/>
    </row>
    <row r="50" customFormat="false" ht="12.75" hidden="false" customHeight="false" outlineLevel="0" collapsed="false">
      <c r="M50" s="60"/>
    </row>
    <row r="51" customFormat="false" ht="12.75" hidden="false" customHeight="false" outlineLevel="0" collapsed="false">
      <c r="M51" s="60"/>
    </row>
    <row r="52" customFormat="false" ht="12.75" hidden="false" customHeight="false" outlineLevel="0" collapsed="false">
      <c r="M52" s="60"/>
    </row>
    <row r="53" customFormat="false" ht="12.75" hidden="false" customHeight="false" outlineLevel="0" collapsed="false">
      <c r="M53" s="60"/>
    </row>
    <row r="54" customFormat="false" ht="12.75" hidden="false" customHeight="false" outlineLevel="0" collapsed="false">
      <c r="M54" s="60"/>
    </row>
    <row r="55" customFormat="false" ht="12.75" hidden="false" customHeight="false" outlineLevel="0" collapsed="false">
      <c r="M55" s="60"/>
    </row>
    <row r="56" customFormat="false" ht="12.75" hidden="false" customHeight="false" outlineLevel="0" collapsed="false">
      <c r="M56" s="60"/>
    </row>
    <row r="57" customFormat="false" ht="12.75" hidden="false" customHeight="false" outlineLevel="0" collapsed="false">
      <c r="M57" s="60"/>
    </row>
    <row r="58" customFormat="false" ht="12.75" hidden="false" customHeight="false" outlineLevel="0" collapsed="false">
      <c r="M58" s="60"/>
    </row>
    <row r="59" customFormat="false" ht="12.75" hidden="false" customHeight="false" outlineLevel="0" collapsed="false">
      <c r="M59" s="60"/>
    </row>
    <row r="60" customFormat="false" ht="12.75" hidden="false" customHeight="false" outlineLevel="0" collapsed="false">
      <c r="M60" s="60"/>
    </row>
    <row r="61" customFormat="false" ht="12.75" hidden="false" customHeight="false" outlineLevel="0" collapsed="false">
      <c r="M61" s="60"/>
    </row>
    <row r="62" customFormat="false" ht="12.75" hidden="false" customHeight="false" outlineLevel="0" collapsed="false">
      <c r="M62" s="60"/>
    </row>
    <row r="63" customFormat="false" ht="12.75" hidden="false" customHeight="false" outlineLevel="0" collapsed="false">
      <c r="M63" s="60"/>
    </row>
    <row r="64" customFormat="false" ht="12.75" hidden="false" customHeight="false" outlineLevel="0" collapsed="false">
      <c r="M64" s="60"/>
    </row>
    <row r="65" customFormat="false" ht="12.75" hidden="false" customHeight="false" outlineLevel="0" collapsed="false">
      <c r="M65" s="60"/>
    </row>
    <row r="66" customFormat="false" ht="12.75" hidden="false" customHeight="false" outlineLevel="0" collapsed="false">
      <c r="M66" s="60"/>
    </row>
    <row r="67" customFormat="false" ht="12.75" hidden="false" customHeight="false" outlineLevel="0" collapsed="false">
      <c r="M67" s="60"/>
    </row>
    <row r="68" customFormat="false" ht="12.75" hidden="false" customHeight="false" outlineLevel="0" collapsed="false">
      <c r="M68" s="60"/>
    </row>
    <row r="69" customFormat="false" ht="12.75" hidden="false" customHeight="false" outlineLevel="0" collapsed="false">
      <c r="M69" s="60"/>
    </row>
    <row r="70" customFormat="false" ht="12.75" hidden="false" customHeight="false" outlineLevel="0" collapsed="false">
      <c r="M70" s="60"/>
    </row>
    <row r="71" customFormat="false" ht="12.75" hidden="false" customHeight="false" outlineLevel="0" collapsed="false">
      <c r="M71" s="60"/>
    </row>
    <row r="72" customFormat="false" ht="12.75" hidden="false" customHeight="false" outlineLevel="0" collapsed="false">
      <c r="M72" s="60"/>
    </row>
  </sheetData>
  <mergeCells count="7">
    <mergeCell ref="A1:G1"/>
    <mergeCell ref="J1:O1"/>
    <mergeCell ref="A2:G2"/>
    <mergeCell ref="J2:O2"/>
    <mergeCell ref="A3:G3"/>
    <mergeCell ref="J3:O3"/>
    <mergeCell ref="E5:F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3"/>
  <sheetViews>
    <sheetView showFormulas="false" showGridLines="true" showRowColHeaders="true" showZeros="true" rightToLeft="false" tabSelected="false" showOutlineSymbols="true" defaultGridColor="true" view="normal" topLeftCell="A14" colorId="64" zoomScale="75" zoomScaleNormal="75" zoomScalePageLayoutView="100" workbookViewId="0">
      <selection pane="topLeft" activeCell="O22" activeCellId="0" sqref="O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4" min="4" style="51" width="20.28"/>
    <col collapsed="false" customWidth="true" hidden="true" outlineLevel="0" max="6" min="5" style="51" width="18.41"/>
    <col collapsed="false" customWidth="true" hidden="false" outlineLevel="0" max="7" min="7" style="51" width="25.99"/>
    <col collapsed="false" customWidth="true" hidden="false" outlineLevel="0" max="8" min="8" style="51" width="15.7"/>
    <col collapsed="false" customWidth="true" hidden="false" outlineLevel="0" max="9" min="9" style="0" width="2.42"/>
    <col collapsed="false" customWidth="true" hidden="false" outlineLevel="0" max="10" min="10" style="0" width="4.99"/>
    <col collapsed="false" customWidth="true" hidden="false" outlineLevel="0" max="11" min="11" style="0" width="16.56"/>
    <col collapsed="false" customWidth="true" hidden="false" outlineLevel="0" max="12" min="12" style="0" width="21.99"/>
    <col collapsed="false" customWidth="true" hidden="true" outlineLevel="0" max="13" min="13" style="0" width="24.28"/>
    <col collapsed="false" customWidth="true" hidden="true" outlineLevel="0" max="14" min="14" style="0" width="17.7"/>
    <col collapsed="false" customWidth="true" hidden="false" outlineLevel="0" max="15" min="15" style="0" width="21.7"/>
    <col collapsed="false" customWidth="true" hidden="false" outlineLevel="0" max="16" min="16" style="0" width="14.56"/>
  </cols>
  <sheetData>
    <row r="1" customFormat="false" ht="15" hidden="false" customHeight="false" outlineLevel="0" collapsed="false">
      <c r="A1" s="52" t="s">
        <v>267</v>
      </c>
      <c r="B1" s="52"/>
      <c r="C1" s="52"/>
      <c r="D1" s="52"/>
      <c r="E1" s="52"/>
      <c r="F1" s="52"/>
      <c r="G1" s="52"/>
      <c r="H1" s="52"/>
      <c r="J1" s="52" t="s">
        <v>267</v>
      </c>
      <c r="K1" s="52"/>
      <c r="L1" s="52"/>
      <c r="M1" s="52"/>
      <c r="N1" s="52"/>
      <c r="O1" s="52"/>
    </row>
    <row r="2" customFormat="false" ht="15" hidden="false" customHeight="false" outlineLevel="0" collapsed="false">
      <c r="A2" s="52" t="s">
        <v>23</v>
      </c>
      <c r="B2" s="52"/>
      <c r="C2" s="52"/>
      <c r="D2" s="52"/>
      <c r="E2" s="52"/>
      <c r="F2" s="52"/>
      <c r="G2" s="52"/>
      <c r="H2" s="52"/>
      <c r="J2" s="52" t="s">
        <v>212</v>
      </c>
      <c r="K2" s="52"/>
      <c r="L2" s="52"/>
      <c r="M2" s="52"/>
      <c r="N2" s="52"/>
      <c r="O2" s="52"/>
    </row>
    <row r="3" customFormat="false" ht="15" hidden="false" customHeight="false" outlineLevel="0" collapsed="false">
      <c r="A3" s="53" t="n">
        <f aca="false">'P&amp;SCombined'!A3:D3</f>
        <v>36769</v>
      </c>
      <c r="B3" s="53"/>
      <c r="C3" s="53"/>
      <c r="D3" s="53"/>
      <c r="E3" s="53"/>
      <c r="F3" s="53"/>
      <c r="G3" s="53"/>
      <c r="H3" s="53"/>
      <c r="I3" s="66"/>
      <c r="J3" s="53" t="s">
        <v>213</v>
      </c>
      <c r="K3" s="53"/>
      <c r="L3" s="53"/>
      <c r="M3" s="53"/>
      <c r="N3" s="53"/>
      <c r="O3" s="53"/>
    </row>
    <row r="4" customFormat="false" ht="15" hidden="false" customHeight="false" outlineLevel="0" collapsed="false">
      <c r="A4" s="52"/>
      <c r="B4" s="52"/>
      <c r="C4" s="52"/>
      <c r="D4" s="52"/>
      <c r="E4" s="52"/>
      <c r="F4" s="52"/>
      <c r="G4" s="52"/>
      <c r="H4" s="52"/>
      <c r="J4" s="52"/>
      <c r="K4" s="52"/>
      <c r="L4" s="52"/>
      <c r="M4" s="52"/>
    </row>
    <row r="5" customFormat="false" ht="15" hidden="false" customHeight="false" outlineLevel="0" collapsed="false">
      <c r="A5" s="52"/>
      <c r="B5" s="52"/>
      <c r="C5" s="52"/>
      <c r="D5" s="54"/>
      <c r="E5" s="55" t="s">
        <v>214</v>
      </c>
      <c r="F5" s="55"/>
      <c r="G5" s="56"/>
      <c r="H5" s="56"/>
      <c r="J5" s="52"/>
      <c r="K5" s="52"/>
      <c r="L5" s="52"/>
      <c r="M5" s="52"/>
    </row>
    <row r="6" customFormat="false" ht="39" hidden="false" customHeight="false" outlineLevel="0" collapsed="false">
      <c r="A6" s="52"/>
      <c r="B6" s="52"/>
      <c r="C6" s="52"/>
      <c r="D6" s="56" t="s">
        <v>215</v>
      </c>
      <c r="E6" s="57" t="s">
        <v>216</v>
      </c>
      <c r="F6" s="56" t="s">
        <v>217</v>
      </c>
      <c r="G6" s="54"/>
      <c r="H6" s="54"/>
      <c r="J6" s="52"/>
      <c r="K6" s="52"/>
      <c r="L6" s="52"/>
      <c r="M6" s="56" t="s">
        <v>215</v>
      </c>
      <c r="N6" s="58" t="s">
        <v>214</v>
      </c>
      <c r="O6" s="59"/>
    </row>
    <row r="7" customFormat="false" ht="12.75" hidden="false" customHeight="false" outlineLevel="0" collapsed="false">
      <c r="M7" s="60"/>
    </row>
    <row r="8" customFormat="false" ht="12.75" hidden="false" customHeight="false" outlineLevel="0" collapsed="false">
      <c r="A8" s="61" t="s">
        <v>218</v>
      </c>
    </row>
    <row r="9" customFormat="false" ht="12.75" hidden="false" customHeight="false" outlineLevel="0" collapsed="false">
      <c r="B9" s="0" t="s">
        <v>219</v>
      </c>
      <c r="J9" s="61" t="s">
        <v>220</v>
      </c>
      <c r="M9" s="51" t="n">
        <v>0</v>
      </c>
      <c r="N9" s="51" t="n">
        <v>0</v>
      </c>
      <c r="O9" s="65" t="n">
        <f aca="false">M9+N9</f>
        <v>0</v>
      </c>
    </row>
    <row r="10" customFormat="false" ht="12.75" hidden="false" customHeight="false" outlineLevel="0" collapsed="false">
      <c r="C10" s="0" t="s">
        <v>268</v>
      </c>
      <c r="D10" s="67" t="n">
        <f aca="false">'247'!D11+'247'!D12-'247'!D20</f>
        <v>32748152.95</v>
      </c>
      <c r="E10" s="67" t="n">
        <f aca="false">-31897570.95</f>
        <v>-31897570.95</v>
      </c>
      <c r="F10" s="67" t="n">
        <v>0</v>
      </c>
      <c r="G10" s="67" t="n">
        <f aca="false">D10+E10+F10</f>
        <v>850582.000000004</v>
      </c>
      <c r="H10" s="51" t="s">
        <v>223</v>
      </c>
    </row>
    <row r="11" customFormat="false" ht="12.75" hidden="false" customHeight="false" outlineLevel="0" collapsed="false">
      <c r="B11" s="0" t="s">
        <v>230</v>
      </c>
      <c r="D11" s="51" t="n">
        <f aca="false">SUM(D10)</f>
        <v>32748152.95</v>
      </c>
      <c r="E11" s="51" t="n">
        <f aca="false">SUM(E10)</f>
        <v>-31897570.95</v>
      </c>
      <c r="F11" s="51" t="n">
        <f aca="false">SUM(F10)</f>
        <v>0</v>
      </c>
      <c r="G11" s="51" t="n">
        <f aca="false">SUM(G10)</f>
        <v>850582.000000004</v>
      </c>
      <c r="J11" s="61" t="s">
        <v>195</v>
      </c>
      <c r="M11" s="60" t="n">
        <v>0</v>
      </c>
      <c r="N11" s="60" t="n">
        <v>0</v>
      </c>
      <c r="O11" s="65" t="n">
        <f aca="false">M11+N11</f>
        <v>0</v>
      </c>
    </row>
    <row r="13" customFormat="false" ht="12.75" hidden="false" customHeight="false" outlineLevel="0" collapsed="false">
      <c r="B13" s="0" t="s">
        <v>269</v>
      </c>
      <c r="D13" s="60" t="n">
        <f aca="false">'247'!D10</f>
        <v>2316228</v>
      </c>
      <c r="E13" s="60" t="n">
        <v>0</v>
      </c>
      <c r="F13" s="60" t="n">
        <f aca="false">N17</f>
        <v>0</v>
      </c>
      <c r="G13" s="60" t="n">
        <f aca="false">D13+E13+F13</f>
        <v>2316228</v>
      </c>
      <c r="H13" s="60"/>
      <c r="J13" s="61" t="s">
        <v>232</v>
      </c>
      <c r="M13" s="60" t="n">
        <f aca="false">-'247'!D44</f>
        <v>-376.84</v>
      </c>
      <c r="N13" s="60" t="n">
        <v>0</v>
      </c>
      <c r="O13" s="65" t="n">
        <f aca="false">M13+N13</f>
        <v>-376.84</v>
      </c>
    </row>
    <row r="14" customFormat="false" ht="12.75" hidden="false" customHeight="false" outlineLevel="0" collapsed="false">
      <c r="D14" s="60"/>
      <c r="E14" s="60"/>
      <c r="F14" s="60"/>
      <c r="G14" s="60"/>
      <c r="H14" s="60"/>
      <c r="M14" s="63"/>
      <c r="N14" s="63"/>
      <c r="O14" s="63"/>
    </row>
    <row r="15" customFormat="false" ht="12.75" hidden="false" customHeight="false" outlineLevel="0" collapsed="false">
      <c r="B15" s="0" t="s">
        <v>143</v>
      </c>
      <c r="D15" s="60" t="n">
        <v>0</v>
      </c>
      <c r="E15" s="60" t="n">
        <v>0</v>
      </c>
      <c r="F15" s="60" t="n">
        <v>0</v>
      </c>
      <c r="G15" s="60" t="n">
        <f aca="false">D15+E15+F15</f>
        <v>0</v>
      </c>
      <c r="H15" s="60"/>
      <c r="J15" s="61" t="s">
        <v>234</v>
      </c>
      <c r="M15" s="51" t="n">
        <f aca="false">M13*-1</f>
        <v>376.84</v>
      </c>
      <c r="N15" s="51" t="n">
        <f aca="false">N13*-1</f>
        <v>-0</v>
      </c>
      <c r="O15" s="51" t="n">
        <f aca="false">O13*-1</f>
        <v>376.84</v>
      </c>
    </row>
    <row r="16" customFormat="false" ht="12.75" hidden="false" customHeight="false" outlineLevel="0" collapsed="false">
      <c r="M16" s="60"/>
    </row>
    <row r="17" customFormat="false" ht="13.5" hidden="false" customHeight="false" outlineLevel="0" collapsed="false">
      <c r="A17" s="61" t="s">
        <v>236</v>
      </c>
      <c r="D17" s="64" t="n">
        <f aca="false">SUM(D11:D15)</f>
        <v>35064380.95</v>
      </c>
      <c r="E17" s="64" t="n">
        <f aca="false">SUM(E11:E15)</f>
        <v>-31897570.95</v>
      </c>
      <c r="F17" s="64" t="n">
        <f aca="false">SUM(F11:F15)</f>
        <v>0</v>
      </c>
      <c r="G17" s="64" t="n">
        <f aca="false">SUM(G11:G15)</f>
        <v>3166810</v>
      </c>
      <c r="J17" s="61" t="s">
        <v>235</v>
      </c>
      <c r="M17" s="60" t="n">
        <f aca="false">'247'!D42</f>
        <v>2016296</v>
      </c>
      <c r="N17" s="60" t="n">
        <v>0</v>
      </c>
      <c r="O17" s="65" t="n">
        <f aca="false">M17+N17</f>
        <v>2016296</v>
      </c>
    </row>
    <row r="18" customFormat="false" ht="13.5" hidden="false" customHeight="false" outlineLevel="0" collapsed="false">
      <c r="M18" s="60"/>
    </row>
    <row r="19" customFormat="false" ht="12.75" hidden="false" customHeight="false" outlineLevel="0" collapsed="false">
      <c r="J19" s="61" t="s">
        <v>237</v>
      </c>
      <c r="M19" s="60" t="n">
        <v>0</v>
      </c>
      <c r="N19" s="60" t="n">
        <v>0</v>
      </c>
      <c r="O19" s="60" t="n">
        <f aca="false">M19+N19</f>
        <v>0</v>
      </c>
    </row>
    <row r="20" customFormat="false" ht="12.75" hidden="false" customHeight="false" outlineLevel="0" collapsed="false">
      <c r="A20" s="61" t="s">
        <v>239</v>
      </c>
    </row>
    <row r="21" customFormat="false" ht="12.75" hidden="false" customHeight="false" outlineLevel="0" collapsed="false">
      <c r="B21" s="0" t="s">
        <v>242</v>
      </c>
      <c r="J21" s="61" t="s">
        <v>238</v>
      </c>
      <c r="M21" s="60"/>
    </row>
    <row r="22" customFormat="false" ht="12.75" hidden="false" customHeight="false" outlineLevel="0" collapsed="false">
      <c r="C22" s="0" t="s">
        <v>270</v>
      </c>
      <c r="D22" s="51" t="n">
        <f aca="false">'247'!D19</f>
        <v>4034541</v>
      </c>
      <c r="E22" s="51" t="n">
        <v>-3372480</v>
      </c>
      <c r="F22" s="51" t="n">
        <f aca="false">N24+N29</f>
        <v>-605412</v>
      </c>
      <c r="G22" s="51" t="n">
        <f aca="false">D22+E22+F22</f>
        <v>56649</v>
      </c>
      <c r="H22" s="51" t="s">
        <v>223</v>
      </c>
      <c r="K22" s="0" t="s">
        <v>240</v>
      </c>
      <c r="M22" s="51" t="n">
        <f aca="false">'247'!D55</f>
        <v>144125</v>
      </c>
      <c r="N22" s="51" t="n">
        <v>0</v>
      </c>
      <c r="O22" s="65" t="n">
        <f aca="false">M22+N22</f>
        <v>144125</v>
      </c>
      <c r="P22" s="0" t="s">
        <v>271</v>
      </c>
    </row>
    <row r="23" customFormat="false" ht="12.75" hidden="false" customHeight="false" outlineLevel="0" collapsed="false">
      <c r="C23" s="0" t="s">
        <v>272</v>
      </c>
      <c r="D23" s="60" t="n">
        <f aca="false">'247'!D23</f>
        <v>0</v>
      </c>
      <c r="E23" s="60" t="n">
        <v>0</v>
      </c>
      <c r="F23" s="60" t="n">
        <v>0</v>
      </c>
      <c r="G23" s="60" t="n">
        <f aca="false">D23+E23+F23</f>
        <v>0</v>
      </c>
      <c r="H23" s="60"/>
      <c r="K23" s="0" t="s">
        <v>243</v>
      </c>
      <c r="M23" s="62" t="n">
        <v>0</v>
      </c>
      <c r="N23" s="62" t="n">
        <v>0</v>
      </c>
      <c r="O23" s="68" t="n">
        <f aca="false">M23+N23</f>
        <v>0</v>
      </c>
    </row>
    <row r="24" customFormat="false" ht="12.75" hidden="false" customHeight="false" outlineLevel="0" collapsed="false">
      <c r="C24" s="0" t="s">
        <v>64</v>
      </c>
      <c r="D24" s="60" t="n">
        <f aca="false">'247'!D21</f>
        <v>4216.16</v>
      </c>
      <c r="E24" s="60" t="n">
        <v>0</v>
      </c>
      <c r="F24" s="60" t="n">
        <v>0</v>
      </c>
      <c r="G24" s="60" t="n">
        <f aca="false">D24+E24+F24</f>
        <v>4216.16</v>
      </c>
      <c r="H24" s="60"/>
      <c r="J24" s="61" t="s">
        <v>245</v>
      </c>
      <c r="M24" s="51" t="n">
        <f aca="false">SUM(M22:M23)</f>
        <v>144125</v>
      </c>
      <c r="N24" s="51" t="n">
        <f aca="false">SUM(N22:N23)</f>
        <v>0</v>
      </c>
      <c r="O24" s="51" t="n">
        <f aca="false">SUM(O22:O23)</f>
        <v>144125</v>
      </c>
    </row>
    <row r="25" customFormat="false" ht="12.75" hidden="false" customHeight="false" outlineLevel="0" collapsed="false">
      <c r="C25" s="0" t="s">
        <v>250</v>
      </c>
      <c r="D25" s="62" t="n">
        <f aca="false">'247'!D22</f>
        <v>0</v>
      </c>
      <c r="E25" s="62" t="n">
        <v>0</v>
      </c>
      <c r="F25" s="62" t="n">
        <f aca="false">N30</f>
        <v>659784</v>
      </c>
      <c r="G25" s="62" t="n">
        <f aca="false">D25+E25+F25</f>
        <v>659784</v>
      </c>
      <c r="H25" s="51" t="s">
        <v>273</v>
      </c>
      <c r="J25" s="61"/>
      <c r="M25" s="62"/>
      <c r="N25" s="63"/>
      <c r="O25" s="63"/>
    </row>
    <row r="26" customFormat="false" ht="12.75" hidden="false" customHeight="false" outlineLevel="0" collapsed="false">
      <c r="B26" s="0" t="s">
        <v>252</v>
      </c>
      <c r="D26" s="51" t="n">
        <f aca="false">SUM(D22:D25)</f>
        <v>4038757.16</v>
      </c>
      <c r="E26" s="51" t="n">
        <f aca="false">SUM(E22:E25)</f>
        <v>-3372480</v>
      </c>
      <c r="F26" s="51" t="n">
        <f aca="false">SUM(F22:F25)</f>
        <v>54372</v>
      </c>
      <c r="G26" s="51" t="n">
        <f aca="false">SUM(G22:G25)</f>
        <v>720649.16</v>
      </c>
      <c r="J26" s="61" t="s">
        <v>248</v>
      </c>
      <c r="M26" s="65" t="n">
        <f aca="false">M15+M17-M24+M19</f>
        <v>1872547.84</v>
      </c>
      <c r="N26" s="65" t="n">
        <f aca="false">N15+N17-N24+N19</f>
        <v>0</v>
      </c>
      <c r="O26" s="65" t="n">
        <f aca="false">O15+O17-O24+O19</f>
        <v>1872547.84</v>
      </c>
    </row>
    <row r="28" customFormat="false" ht="12.75" hidden="false" customHeight="false" outlineLevel="0" collapsed="false">
      <c r="B28" s="0" t="s">
        <v>255</v>
      </c>
      <c r="D28" s="60" t="n">
        <v>0</v>
      </c>
      <c r="E28" s="60" t="n">
        <v>0</v>
      </c>
      <c r="F28" s="60" t="n">
        <v>0</v>
      </c>
      <c r="G28" s="60" t="n">
        <f aca="false">D28+E28+F28</f>
        <v>0</v>
      </c>
      <c r="H28" s="60"/>
      <c r="J28" s="61" t="s">
        <v>249</v>
      </c>
      <c r="M28" s="60"/>
    </row>
    <row r="29" customFormat="false" ht="12.75" hidden="false" customHeight="false" outlineLevel="0" collapsed="false">
      <c r="K29" s="0" t="s">
        <v>251</v>
      </c>
      <c r="M29" s="51" t="n">
        <f aca="false">-'247'!D60</f>
        <v>601020</v>
      </c>
      <c r="N29" s="51" t="n">
        <v>-605412</v>
      </c>
      <c r="O29" s="65" t="n">
        <f aca="false">M29+N29</f>
        <v>-4392</v>
      </c>
    </row>
    <row r="30" customFormat="false" ht="12.75" hidden="false" customHeight="false" outlineLevel="0" collapsed="false">
      <c r="B30" s="0" t="s">
        <v>257</v>
      </c>
      <c r="D30" s="60" t="n">
        <f aca="false">'247'!D31</f>
        <v>31025623.79</v>
      </c>
      <c r="E30" s="60" t="n">
        <f aca="false">E17-E26-E28</f>
        <v>-28525090.95</v>
      </c>
      <c r="F30" s="60" t="n">
        <f aca="false">F17-F26-F28</f>
        <v>-54372</v>
      </c>
      <c r="G30" s="60" t="n">
        <f aca="false">D30+E30+F30</f>
        <v>2446160.84</v>
      </c>
      <c r="H30" s="60"/>
      <c r="K30" s="0" t="s">
        <v>274</v>
      </c>
      <c r="M30" s="62" t="n">
        <f aca="false">'247'!D59</f>
        <v>0</v>
      </c>
      <c r="N30" s="62" t="n">
        <v>659784</v>
      </c>
      <c r="O30" s="68" t="n">
        <f aca="false">M30+N30</f>
        <v>659784</v>
      </c>
    </row>
    <row r="31" customFormat="false" ht="12.75" hidden="false" customHeight="false" outlineLevel="0" collapsed="false">
      <c r="J31" s="61" t="s">
        <v>256</v>
      </c>
      <c r="M31" s="51" t="n">
        <f aca="false">SUM(M29:M30)</f>
        <v>601020</v>
      </c>
      <c r="N31" s="51" t="n">
        <f aca="false">SUM(N29:N30)</f>
        <v>54372</v>
      </c>
      <c r="O31" s="51" t="n">
        <f aca="false">SUM(O29:O30)</f>
        <v>655392</v>
      </c>
      <c r="P31" s="0" t="s">
        <v>275</v>
      </c>
    </row>
    <row r="32" customFormat="false" ht="13.5" hidden="false" customHeight="false" outlineLevel="0" collapsed="false">
      <c r="A32" s="61" t="s">
        <v>259</v>
      </c>
      <c r="D32" s="64" t="n">
        <f aca="false">SUM(D26:D30)</f>
        <v>35064380.95</v>
      </c>
      <c r="E32" s="64" t="n">
        <f aca="false">SUM(E26:E30)</f>
        <v>-31897570.95</v>
      </c>
      <c r="F32" s="64" t="n">
        <f aca="false">SUM(F26:F30)</f>
        <v>0</v>
      </c>
      <c r="G32" s="64" t="n">
        <f aca="false">SUM(G26:G30)</f>
        <v>3166810</v>
      </c>
    </row>
    <row r="33" customFormat="false" ht="14.25" hidden="false" customHeight="false" outlineLevel="0" collapsed="false">
      <c r="J33" s="61" t="s">
        <v>258</v>
      </c>
      <c r="M33" s="64" t="n">
        <f aca="false">M26-M31</f>
        <v>1271527.84</v>
      </c>
      <c r="N33" s="64" t="n">
        <f aca="false">N26-N31</f>
        <v>-54372</v>
      </c>
      <c r="O33" s="64" t="n">
        <f aca="false">O26-O31</f>
        <v>1217155.84</v>
      </c>
    </row>
    <row r="34" customFormat="false" ht="13.5" hidden="false" customHeight="false" outlineLevel="0" collapsed="false">
      <c r="M34" s="60"/>
    </row>
    <row r="35" customFormat="false" ht="12.75" hidden="false" customHeight="false" outlineLevel="0" collapsed="false">
      <c r="A35" s="61" t="s">
        <v>262</v>
      </c>
      <c r="J35" s="61" t="s">
        <v>276</v>
      </c>
    </row>
    <row r="36" customFormat="false" ht="12.75" hidden="false" customHeight="false" outlineLevel="0" collapsed="false">
      <c r="B36" s="0" t="s">
        <v>277</v>
      </c>
      <c r="D36" s="51" t="n">
        <f aca="false">'247'!D29</f>
        <v>3102.012784</v>
      </c>
      <c r="E36" s="51" t="n">
        <f aca="false">0.0001*E30</f>
        <v>-2852.509095</v>
      </c>
      <c r="F36" s="51" t="n">
        <f aca="false">0.0001*F30</f>
        <v>-5.4372</v>
      </c>
      <c r="G36" s="51" t="n">
        <f aca="false">D36+E36+F36</f>
        <v>244.066489</v>
      </c>
      <c r="K36" s="0" t="s">
        <v>278</v>
      </c>
      <c r="M36" s="51"/>
    </row>
    <row r="37" customFormat="false" ht="12.75" hidden="false" customHeight="false" outlineLevel="0" collapsed="false">
      <c r="B37" s="0" t="s">
        <v>279</v>
      </c>
      <c r="D37" s="62" t="n">
        <f aca="false">'247'!D28</f>
        <v>31022521.777216</v>
      </c>
      <c r="E37" s="62" t="n">
        <f aca="false">0.9999*E30</f>
        <v>-28522238.440905</v>
      </c>
      <c r="F37" s="62" t="n">
        <f aca="false">0.9999*F30</f>
        <v>-54366.5628</v>
      </c>
      <c r="G37" s="62" t="n">
        <f aca="false">D37+E37+F37</f>
        <v>2445916.773511</v>
      </c>
      <c r="H37" s="60"/>
      <c r="K37" s="0" t="s">
        <v>280</v>
      </c>
      <c r="M37" s="51"/>
    </row>
    <row r="38" customFormat="false" ht="13.5" hidden="false" customHeight="false" outlineLevel="0" collapsed="false">
      <c r="A38" s="61" t="s">
        <v>264</v>
      </c>
      <c r="D38" s="64" t="n">
        <f aca="false">SUM(D36:D37)</f>
        <v>31025623.79</v>
      </c>
      <c r="E38" s="64" t="n">
        <f aca="false">SUM(E36:E37)</f>
        <v>-28525090.95</v>
      </c>
      <c r="F38" s="64" t="n">
        <f aca="false">SUM(F36:F37)</f>
        <v>-54372</v>
      </c>
      <c r="G38" s="64" t="n">
        <f aca="false">SUM(G36:G37)</f>
        <v>2446160.84</v>
      </c>
      <c r="K38" s="0" t="s">
        <v>281</v>
      </c>
      <c r="M38" s="51"/>
    </row>
    <row r="39" customFormat="false" ht="13.5" hidden="false" customHeight="false" outlineLevel="0" collapsed="false">
      <c r="K39" s="0" t="s">
        <v>282</v>
      </c>
      <c r="M39" s="51"/>
    </row>
    <row r="40" customFormat="false" ht="12.75" hidden="false" customHeight="false" outlineLevel="0" collapsed="false">
      <c r="A40" s="61" t="s">
        <v>265</v>
      </c>
      <c r="D40" s="0"/>
      <c r="M40" s="60"/>
    </row>
    <row r="41" customFormat="false" ht="12.75" hidden="false" customHeight="false" outlineLevel="0" collapsed="false">
      <c r="C41" s="0" t="s">
        <v>266</v>
      </c>
      <c r="D41" s="0"/>
      <c r="E41" s="0"/>
      <c r="J41" s="61" t="s">
        <v>283</v>
      </c>
      <c r="M41" s="51"/>
    </row>
    <row r="42" customFormat="false" ht="12.75" hidden="false" customHeight="false" outlineLevel="0" collapsed="false">
      <c r="D42" s="0"/>
      <c r="E42" s="0"/>
      <c r="K42" s="0" t="s">
        <v>284</v>
      </c>
      <c r="M42" s="51"/>
    </row>
    <row r="43" customFormat="false" ht="12.75" hidden="false" customHeight="false" outlineLevel="0" collapsed="false">
      <c r="A43" s="61" t="s">
        <v>285</v>
      </c>
      <c r="D43" s="0"/>
      <c r="M43" s="60"/>
    </row>
    <row r="44" customFormat="false" ht="12.75" hidden="false" customHeight="false" outlineLevel="0" collapsed="false">
      <c r="C44" s="0" t="s">
        <v>286</v>
      </c>
    </row>
    <row r="45" customFormat="false" ht="12.75" hidden="false" customHeight="false" outlineLevel="0" collapsed="false">
      <c r="C45" s="0" t="s">
        <v>287</v>
      </c>
    </row>
    <row r="46" customFormat="false" ht="12.75" hidden="false" customHeight="false" outlineLevel="0" collapsed="false">
      <c r="C46" s="0" t="s">
        <v>288</v>
      </c>
      <c r="M46" s="60"/>
    </row>
    <row r="47" customFormat="false" ht="12.75" hidden="false" customHeight="false" outlineLevel="0" collapsed="false">
      <c r="C47" s="0" t="s">
        <v>289</v>
      </c>
      <c r="M47" s="60"/>
    </row>
    <row r="48" customFormat="false" ht="12.75" hidden="false" customHeight="false" outlineLevel="0" collapsed="false">
      <c r="M48" s="60"/>
    </row>
    <row r="49" customFormat="false" ht="12.75" hidden="false" customHeight="false" outlineLevel="0" collapsed="false">
      <c r="M49" s="60"/>
    </row>
    <row r="50" customFormat="false" ht="12.75" hidden="false" customHeight="false" outlineLevel="0" collapsed="false">
      <c r="M50" s="60"/>
    </row>
    <row r="51" customFormat="false" ht="12.75" hidden="false" customHeight="false" outlineLevel="0" collapsed="false">
      <c r="M51" s="60"/>
    </row>
    <row r="52" customFormat="false" ht="12.75" hidden="false" customHeight="false" outlineLevel="0" collapsed="false">
      <c r="M52" s="60"/>
    </row>
    <row r="53" customFormat="false" ht="12.75" hidden="false" customHeight="false" outlineLevel="0" collapsed="false">
      <c r="M53" s="60"/>
    </row>
    <row r="54" customFormat="false" ht="12.75" hidden="false" customHeight="false" outlineLevel="0" collapsed="false">
      <c r="M54" s="60"/>
    </row>
    <row r="55" customFormat="false" ht="12.75" hidden="false" customHeight="false" outlineLevel="0" collapsed="false">
      <c r="M55" s="60"/>
    </row>
    <row r="56" customFormat="false" ht="12.75" hidden="false" customHeight="false" outlineLevel="0" collapsed="false">
      <c r="M56" s="60"/>
    </row>
    <row r="57" customFormat="false" ht="12.75" hidden="false" customHeight="false" outlineLevel="0" collapsed="false">
      <c r="M57" s="60"/>
    </row>
    <row r="58" customFormat="false" ht="12.75" hidden="false" customHeight="false" outlineLevel="0" collapsed="false">
      <c r="M58" s="60"/>
    </row>
    <row r="59" customFormat="false" ht="12.75" hidden="false" customHeight="false" outlineLevel="0" collapsed="false">
      <c r="M59" s="60"/>
    </row>
    <row r="60" customFormat="false" ht="12.75" hidden="false" customHeight="false" outlineLevel="0" collapsed="false">
      <c r="M60" s="60"/>
    </row>
    <row r="61" customFormat="false" ht="12.75" hidden="false" customHeight="false" outlineLevel="0" collapsed="false">
      <c r="M61" s="60"/>
    </row>
    <row r="62" customFormat="false" ht="12.75" hidden="false" customHeight="false" outlineLevel="0" collapsed="false">
      <c r="M62" s="60"/>
    </row>
    <row r="63" customFormat="false" ht="12.75" hidden="false" customHeight="false" outlineLevel="0" collapsed="false">
      <c r="M63" s="60"/>
    </row>
    <row r="64" customFormat="false" ht="12.75" hidden="false" customHeight="false" outlineLevel="0" collapsed="false">
      <c r="M64" s="60"/>
    </row>
    <row r="65" customFormat="false" ht="12.75" hidden="false" customHeight="false" outlineLevel="0" collapsed="false">
      <c r="M65" s="60"/>
    </row>
    <row r="66" customFormat="false" ht="12.75" hidden="false" customHeight="false" outlineLevel="0" collapsed="false">
      <c r="M66" s="60"/>
    </row>
    <row r="67" customFormat="false" ht="12.75" hidden="false" customHeight="false" outlineLevel="0" collapsed="false">
      <c r="M67" s="60"/>
    </row>
    <row r="68" customFormat="false" ht="12.75" hidden="false" customHeight="false" outlineLevel="0" collapsed="false">
      <c r="M68" s="60"/>
    </row>
    <row r="69" customFormat="false" ht="12.75" hidden="false" customHeight="false" outlineLevel="0" collapsed="false">
      <c r="M69" s="60"/>
    </row>
    <row r="70" customFormat="false" ht="12.75" hidden="false" customHeight="false" outlineLevel="0" collapsed="false">
      <c r="M70" s="60"/>
    </row>
    <row r="71" customFormat="false" ht="12.75" hidden="false" customHeight="false" outlineLevel="0" collapsed="false">
      <c r="M71" s="60"/>
    </row>
    <row r="72" customFormat="false" ht="12.75" hidden="false" customHeight="false" outlineLevel="0" collapsed="false">
      <c r="M72" s="60"/>
    </row>
    <row r="73" customFormat="false" ht="12.75" hidden="false" customHeight="false" outlineLevel="0" collapsed="false">
      <c r="M73" s="60"/>
    </row>
  </sheetData>
  <mergeCells count="7">
    <mergeCell ref="A1:G1"/>
    <mergeCell ref="J1:O1"/>
    <mergeCell ref="A2:G2"/>
    <mergeCell ref="J2:O2"/>
    <mergeCell ref="A3:G3"/>
    <mergeCell ref="J3:O3"/>
    <mergeCell ref="E5:F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7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6" activeCellId="0" sqref="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4" min="4" style="51" width="19.41"/>
    <col collapsed="false" customWidth="true" hidden="true" outlineLevel="0" max="5" min="5" style="51" width="21.7"/>
    <col collapsed="false" customWidth="true" hidden="true" outlineLevel="0" max="6" min="6" style="51" width="15.7"/>
    <col collapsed="false" customWidth="true" hidden="false" outlineLevel="0" max="8" min="7" style="51" width="17.42"/>
    <col collapsed="false" customWidth="true" hidden="false" outlineLevel="0" max="9" min="9" style="0" width="2.42"/>
    <col collapsed="false" customWidth="true" hidden="false" outlineLevel="0" max="10" min="10" style="0" width="4.99"/>
    <col collapsed="false" customWidth="true" hidden="false" outlineLevel="0" max="11" min="11" style="0" width="16.56"/>
    <col collapsed="false" customWidth="true" hidden="false" outlineLevel="0" max="12" min="12" style="0" width="21.99"/>
    <col collapsed="false" customWidth="true" hidden="true" outlineLevel="0" max="13" min="13" style="0" width="25.99"/>
    <col collapsed="false" customWidth="true" hidden="true" outlineLevel="0" max="14" min="14" style="0" width="21.42"/>
    <col collapsed="false" customWidth="true" hidden="false" outlineLevel="0" max="15" min="15" style="0" width="22.28"/>
    <col collapsed="false" customWidth="true" hidden="false" outlineLevel="0" max="16" min="16" style="0" width="13.7"/>
  </cols>
  <sheetData>
    <row r="1" customFormat="false" ht="15" hidden="false" customHeight="false" outlineLevel="0" collapsed="false">
      <c r="A1" s="52" t="s">
        <v>290</v>
      </c>
      <c r="B1" s="52"/>
      <c r="C1" s="52"/>
      <c r="D1" s="52"/>
      <c r="E1" s="52"/>
      <c r="F1" s="52"/>
      <c r="G1" s="52"/>
      <c r="H1" s="52"/>
      <c r="J1" s="52" t="s">
        <v>290</v>
      </c>
      <c r="K1" s="52"/>
      <c r="L1" s="52"/>
      <c r="M1" s="52"/>
      <c r="N1" s="52"/>
      <c r="O1" s="52"/>
    </row>
    <row r="2" customFormat="false" ht="15" hidden="false" customHeight="false" outlineLevel="0" collapsed="false">
      <c r="A2" s="52" t="s">
        <v>23</v>
      </c>
      <c r="B2" s="52"/>
      <c r="C2" s="52"/>
      <c r="D2" s="52"/>
      <c r="E2" s="52"/>
      <c r="F2" s="52"/>
      <c r="G2" s="52"/>
      <c r="H2" s="52"/>
      <c r="J2" s="52" t="s">
        <v>212</v>
      </c>
      <c r="K2" s="52"/>
      <c r="L2" s="52"/>
      <c r="M2" s="52"/>
      <c r="N2" s="52"/>
      <c r="O2" s="52"/>
    </row>
    <row r="3" customFormat="false" ht="15" hidden="false" customHeight="false" outlineLevel="0" collapsed="false">
      <c r="A3" s="53" t="n">
        <f aca="false">'P&amp;SCombined'!A3:D3</f>
        <v>36769</v>
      </c>
      <c r="B3" s="53"/>
      <c r="C3" s="53"/>
      <c r="D3" s="53"/>
      <c r="E3" s="53"/>
      <c r="F3" s="53"/>
      <c r="G3" s="53"/>
      <c r="H3" s="53"/>
      <c r="J3" s="53" t="s">
        <v>213</v>
      </c>
      <c r="K3" s="53"/>
      <c r="L3" s="53"/>
      <c r="M3" s="53"/>
      <c r="N3" s="53"/>
      <c r="O3" s="53"/>
    </row>
    <row r="4" customFormat="false" ht="15" hidden="false" customHeight="false" outlineLevel="0" collapsed="false">
      <c r="A4" s="52"/>
      <c r="B4" s="52"/>
      <c r="C4" s="52"/>
      <c r="D4" s="52"/>
      <c r="E4" s="52"/>
      <c r="F4" s="52"/>
      <c r="G4" s="52"/>
      <c r="H4" s="52"/>
      <c r="J4" s="52"/>
      <c r="K4" s="52"/>
      <c r="L4" s="52"/>
      <c r="M4" s="52"/>
    </row>
    <row r="5" customFormat="false" ht="12.75" hidden="false" customHeight="false" outlineLevel="0" collapsed="false">
      <c r="D5" s="54"/>
      <c r="E5" s="55" t="s">
        <v>214</v>
      </c>
      <c r="F5" s="55"/>
      <c r="G5" s="56"/>
      <c r="H5" s="56"/>
      <c r="M5" s="60"/>
    </row>
    <row r="6" customFormat="false" ht="25.5" hidden="false" customHeight="false" outlineLevel="0" collapsed="false">
      <c r="D6" s="56" t="s">
        <v>215</v>
      </c>
      <c r="E6" s="57" t="s">
        <v>291</v>
      </c>
      <c r="F6" s="56" t="s">
        <v>217</v>
      </c>
      <c r="G6" s="54"/>
      <c r="H6" s="54"/>
      <c r="M6" s="56" t="s">
        <v>215</v>
      </c>
      <c r="N6" s="58" t="s">
        <v>214</v>
      </c>
      <c r="O6" s="59"/>
    </row>
    <row r="7" customFormat="false" ht="12.75" hidden="false" customHeight="false" outlineLevel="0" collapsed="false">
      <c r="A7" s="61" t="s">
        <v>218</v>
      </c>
    </row>
    <row r="8" customFormat="false" ht="12.75" hidden="false" customHeight="false" outlineLevel="0" collapsed="false">
      <c r="B8" s="0" t="s">
        <v>219</v>
      </c>
      <c r="J8" s="61" t="s">
        <v>220</v>
      </c>
      <c r="M8" s="51" t="n">
        <v>0</v>
      </c>
      <c r="N8" s="51" t="n">
        <v>0</v>
      </c>
      <c r="O8" s="51" t="n">
        <f aca="false">M8+N8</f>
        <v>0</v>
      </c>
    </row>
    <row r="9" customFormat="false" ht="12.75" hidden="false" customHeight="false" outlineLevel="0" collapsed="false">
      <c r="C9" s="0" t="s">
        <v>268</v>
      </c>
      <c r="D9" s="67" t="n">
        <f aca="false">'259'!D12+'259'!D13-'259'!D22-'259'!D23-'259'!D24-'259'!D25-'259'!D26-'259'!D27</f>
        <v>17171694.86</v>
      </c>
      <c r="E9" s="67" t="n">
        <f aca="false">-17187902.56</f>
        <v>-17187902.56</v>
      </c>
      <c r="F9" s="67" t="n">
        <v>0</v>
      </c>
      <c r="G9" s="67" t="n">
        <f aca="false">D9+E9+F9</f>
        <v>-16207.6999999955</v>
      </c>
      <c r="H9" s="51" t="s">
        <v>223</v>
      </c>
    </row>
    <row r="10" customFormat="false" ht="12.75" hidden="false" customHeight="false" outlineLevel="0" collapsed="false">
      <c r="B10" s="0" t="s">
        <v>230</v>
      </c>
      <c r="D10" s="51" t="n">
        <f aca="false">SUM(D9)</f>
        <v>17171694.86</v>
      </c>
      <c r="E10" s="51" t="n">
        <f aca="false">SUM(E9)</f>
        <v>-17187902.56</v>
      </c>
      <c r="F10" s="51" t="n">
        <f aca="false">SUM(F9)</f>
        <v>0</v>
      </c>
      <c r="G10" s="51" t="n">
        <f aca="false">SUM(G9)</f>
        <v>-16207.6999999955</v>
      </c>
      <c r="J10" s="61" t="s">
        <v>195</v>
      </c>
      <c r="M10" s="60" t="n">
        <v>0</v>
      </c>
      <c r="N10" s="60" t="n">
        <v>0</v>
      </c>
      <c r="O10" s="60" t="n">
        <f aca="false">M10+N10</f>
        <v>0</v>
      </c>
    </row>
    <row r="12" customFormat="false" ht="12.75" hidden="false" customHeight="false" outlineLevel="0" collapsed="false">
      <c r="B12" s="0" t="s">
        <v>292</v>
      </c>
      <c r="D12" s="60" t="n">
        <f aca="false">'259'!D11</f>
        <v>2817410</v>
      </c>
      <c r="E12" s="60" t="n">
        <v>0</v>
      </c>
      <c r="F12" s="60" t="n">
        <v>0</v>
      </c>
      <c r="G12" s="60" t="n">
        <f aca="false">D12+E12+F12</f>
        <v>2817410</v>
      </c>
      <c r="H12" s="60"/>
      <c r="J12" s="61" t="s">
        <v>232</v>
      </c>
      <c r="M12" s="60" t="n">
        <f aca="false">-'259'!D52</f>
        <v>-52977.71</v>
      </c>
      <c r="N12" s="60" t="n">
        <v>52977.71</v>
      </c>
      <c r="O12" s="60" t="n">
        <f aca="false">M12+N12</f>
        <v>0</v>
      </c>
    </row>
    <row r="13" customFormat="false" ht="12.75" hidden="false" customHeight="false" outlineLevel="0" collapsed="false">
      <c r="D13" s="60"/>
      <c r="E13" s="60"/>
      <c r="F13" s="60"/>
      <c r="G13" s="60"/>
      <c r="H13" s="60"/>
      <c r="M13" s="63"/>
      <c r="N13" s="63"/>
      <c r="O13" s="63"/>
    </row>
    <row r="14" customFormat="false" ht="12.75" hidden="false" customHeight="false" outlineLevel="0" collapsed="false">
      <c r="B14" s="0" t="s">
        <v>143</v>
      </c>
      <c r="D14" s="60" t="n">
        <f aca="false">'259'!D14</f>
        <v>44594.43</v>
      </c>
      <c r="E14" s="60" t="n">
        <v>0</v>
      </c>
      <c r="F14" s="60" t="n">
        <v>0</v>
      </c>
      <c r="G14" s="60" t="n">
        <f aca="false">D14+E14+F14</f>
        <v>44594.43</v>
      </c>
      <c r="H14" s="60"/>
      <c r="J14" s="61" t="s">
        <v>234</v>
      </c>
      <c r="M14" s="51" t="n">
        <f aca="false">M12*-1</f>
        <v>52977.71</v>
      </c>
      <c r="N14" s="51" t="n">
        <f aca="false">N12*-1</f>
        <v>-52977.71</v>
      </c>
      <c r="O14" s="51" t="n">
        <f aca="false">O12*-1</f>
        <v>-0</v>
      </c>
    </row>
    <row r="15" customFormat="false" ht="12.75" hidden="false" customHeight="false" outlineLevel="0" collapsed="false">
      <c r="M15" s="60"/>
      <c r="N15" s="60"/>
      <c r="O15" s="60"/>
    </row>
    <row r="16" customFormat="false" ht="13.5" hidden="false" customHeight="false" outlineLevel="0" collapsed="false">
      <c r="A16" s="61" t="s">
        <v>236</v>
      </c>
      <c r="D16" s="64" t="n">
        <f aca="false">SUM(D10:D14)</f>
        <v>20033699.29</v>
      </c>
      <c r="E16" s="64" t="n">
        <f aca="false">SUM(E10:E14)</f>
        <v>-17187902.56</v>
      </c>
      <c r="F16" s="64" t="n">
        <f aca="false">SUM(F10:F14)</f>
        <v>0</v>
      </c>
      <c r="G16" s="64" t="n">
        <f aca="false">SUM(G10:G14)</f>
        <v>2845796.73</v>
      </c>
      <c r="J16" s="61" t="s">
        <v>235</v>
      </c>
      <c r="M16" s="60" t="n">
        <f aca="false">'259'!D50</f>
        <v>-90</v>
      </c>
      <c r="N16" s="60" t="n">
        <v>0</v>
      </c>
      <c r="O16" s="60" t="n">
        <f aca="false">M16+N16</f>
        <v>-90</v>
      </c>
    </row>
    <row r="17" customFormat="false" ht="13.5" hidden="false" customHeight="false" outlineLevel="0" collapsed="false">
      <c r="M17" s="60"/>
      <c r="N17" s="60"/>
      <c r="O17" s="60"/>
    </row>
    <row r="18" customFormat="false" ht="12.75" hidden="false" customHeight="false" outlineLevel="0" collapsed="false">
      <c r="J18" s="61" t="s">
        <v>237</v>
      </c>
      <c r="M18" s="60" t="n">
        <v>0</v>
      </c>
      <c r="N18" s="60" t="n">
        <v>52977.71</v>
      </c>
      <c r="O18" s="60" t="n">
        <f aca="false">M18+N18</f>
        <v>52977.71</v>
      </c>
    </row>
    <row r="19" customFormat="false" ht="12.75" hidden="false" customHeight="false" outlineLevel="0" collapsed="false">
      <c r="A19" s="61" t="s">
        <v>239</v>
      </c>
    </row>
    <row r="20" customFormat="false" ht="12.75" hidden="false" customHeight="false" outlineLevel="0" collapsed="false">
      <c r="B20" s="0" t="s">
        <v>242</v>
      </c>
      <c r="J20" s="61" t="s">
        <v>238</v>
      </c>
      <c r="M20" s="60"/>
      <c r="N20" s="60"/>
      <c r="O20" s="60"/>
    </row>
    <row r="21" customFormat="false" ht="12.75" hidden="false" customHeight="false" outlineLevel="0" collapsed="false">
      <c r="C21" s="0" t="s">
        <v>270</v>
      </c>
      <c r="D21" s="51" t="n">
        <f aca="false">'259'!D21</f>
        <v>4530399</v>
      </c>
      <c r="E21" s="51" t="n">
        <v>-4498792</v>
      </c>
      <c r="F21" s="51" t="n">
        <v>2884</v>
      </c>
      <c r="G21" s="51" t="n">
        <f aca="false">D21+E21+F21</f>
        <v>34491</v>
      </c>
      <c r="H21" s="51" t="s">
        <v>223</v>
      </c>
      <c r="K21" s="0" t="s">
        <v>240</v>
      </c>
      <c r="M21" s="51" t="n">
        <f aca="false">'259'!D63</f>
        <v>188624</v>
      </c>
      <c r="N21" s="51" t="n">
        <v>73884</v>
      </c>
      <c r="O21" s="51" t="n">
        <f aca="false">M21+N21</f>
        <v>262508</v>
      </c>
      <c r="P21" s="0" t="s">
        <v>271</v>
      </c>
    </row>
    <row r="22" customFormat="false" ht="12.75" hidden="false" customHeight="false" outlineLevel="0" collapsed="false">
      <c r="C22" s="0" t="s">
        <v>272</v>
      </c>
      <c r="D22" s="60" t="n">
        <f aca="false">'259'!D28</f>
        <v>16267.5</v>
      </c>
      <c r="E22" s="60" t="n">
        <v>0</v>
      </c>
      <c r="F22" s="60" t="n">
        <v>0</v>
      </c>
      <c r="G22" s="60" t="n">
        <f aca="false">D22+E22+F22</f>
        <v>16267.5</v>
      </c>
      <c r="H22" s="60"/>
      <c r="K22" s="0" t="s">
        <v>243</v>
      </c>
      <c r="M22" s="62" t="n">
        <f aca="false">'259'!D64</f>
        <v>73884</v>
      </c>
      <c r="N22" s="62" t="n">
        <v>-73884</v>
      </c>
      <c r="O22" s="62" t="n">
        <f aca="false">+M22+N22</f>
        <v>0</v>
      </c>
    </row>
    <row r="23" customFormat="false" ht="12.75" hidden="false" customHeight="false" outlineLevel="0" collapsed="false">
      <c r="C23" s="0" t="s">
        <v>64</v>
      </c>
      <c r="D23" s="51" t="n">
        <f aca="false">'259'!D29</f>
        <v>2626.04</v>
      </c>
      <c r="E23" s="60" t="n">
        <v>0</v>
      </c>
      <c r="F23" s="60" t="n">
        <v>0</v>
      </c>
      <c r="G23" s="60" t="n">
        <f aca="false">D23+E23+F23</f>
        <v>2626.04</v>
      </c>
      <c r="H23" s="60"/>
      <c r="J23" s="61" t="s">
        <v>245</v>
      </c>
      <c r="M23" s="51" t="n">
        <f aca="false">SUM(M21:M22)</f>
        <v>262508</v>
      </c>
      <c r="N23" s="51" t="n">
        <f aca="false">SUM(N21:N22)</f>
        <v>0</v>
      </c>
      <c r="O23" s="51" t="n">
        <f aca="false">SUM(O21:O22)</f>
        <v>262508</v>
      </c>
    </row>
    <row r="24" customFormat="false" ht="12.75" hidden="false" customHeight="false" outlineLevel="0" collapsed="false">
      <c r="C24" s="0" t="s">
        <v>250</v>
      </c>
      <c r="D24" s="62" t="n">
        <f aca="false">'259'!D30</f>
        <v>0</v>
      </c>
      <c r="E24" s="62" t="n">
        <v>0</v>
      </c>
      <c r="F24" s="62" t="n">
        <v>-11427</v>
      </c>
      <c r="G24" s="62" t="n">
        <f aca="false">D24+E24+F24</f>
        <v>-11427</v>
      </c>
      <c r="H24" s="51" t="s">
        <v>273</v>
      </c>
      <c r="J24" s="61"/>
      <c r="M24" s="62"/>
      <c r="N24" s="62"/>
      <c r="O24" s="62"/>
    </row>
    <row r="25" customFormat="false" ht="12.75" hidden="false" customHeight="false" outlineLevel="0" collapsed="false">
      <c r="B25" s="0" t="s">
        <v>252</v>
      </c>
      <c r="D25" s="51" t="n">
        <f aca="false">SUM(D21:D24)</f>
        <v>4549292.54</v>
      </c>
      <c r="E25" s="51" t="n">
        <f aca="false">SUM(E21:E24)</f>
        <v>-4498792</v>
      </c>
      <c r="F25" s="51" t="n">
        <f aca="false">SUM(F21:F24)</f>
        <v>-8543</v>
      </c>
      <c r="G25" s="51" t="n">
        <f aca="false">SUM(G21:G24)</f>
        <v>41957.54</v>
      </c>
      <c r="J25" s="61" t="s">
        <v>248</v>
      </c>
      <c r="M25" s="65" t="n">
        <f aca="false">M14+M16-M23+M18</f>
        <v>-209620.29</v>
      </c>
      <c r="N25" s="65" t="n">
        <f aca="false">N14+N16-N23+N18</f>
        <v>0</v>
      </c>
      <c r="O25" s="65" t="n">
        <f aca="false">O14+O16-O23+O18</f>
        <v>-209620.29</v>
      </c>
    </row>
    <row r="27" customFormat="false" ht="12.75" hidden="false" customHeight="false" outlineLevel="0" collapsed="false">
      <c r="B27" s="0" t="s">
        <v>255</v>
      </c>
      <c r="D27" s="60" t="n">
        <f aca="false">'259'!D31</f>
        <v>3465000</v>
      </c>
      <c r="E27" s="60" t="n">
        <v>0</v>
      </c>
      <c r="F27" s="60" t="n">
        <v>0</v>
      </c>
      <c r="G27" s="60" t="n">
        <f aca="false">D27+E27+F27</f>
        <v>3465000</v>
      </c>
      <c r="H27" s="60"/>
      <c r="J27" s="61" t="s">
        <v>249</v>
      </c>
      <c r="M27" s="60"/>
      <c r="N27" s="60"/>
      <c r="O27" s="60"/>
    </row>
    <row r="28" customFormat="false" ht="12.75" hidden="false" customHeight="false" outlineLevel="0" collapsed="false">
      <c r="K28" s="0" t="s">
        <v>251</v>
      </c>
      <c r="M28" s="51" t="n">
        <f aca="false">-'259'!D68</f>
        <v>-64825</v>
      </c>
      <c r="N28" s="51" t="n">
        <v>2884</v>
      </c>
      <c r="O28" s="51" t="n">
        <f aca="false">M28+N28</f>
        <v>-61941</v>
      </c>
    </row>
    <row r="29" customFormat="false" ht="12.75" hidden="false" customHeight="false" outlineLevel="0" collapsed="false">
      <c r="B29" s="0" t="s">
        <v>257</v>
      </c>
      <c r="D29" s="60" t="n">
        <f aca="false">'259'!D39</f>
        <v>12019406.75</v>
      </c>
      <c r="E29" s="60" t="n">
        <f aca="false">E16-E25-E27</f>
        <v>-12689110.56</v>
      </c>
      <c r="F29" s="60" t="n">
        <f aca="false">F16-F25-F27</f>
        <v>8543</v>
      </c>
      <c r="G29" s="60" t="n">
        <f aca="false">G16-G25-G27</f>
        <v>-661160.809999995</v>
      </c>
      <c r="H29" s="60"/>
      <c r="K29" s="0" t="s">
        <v>274</v>
      </c>
      <c r="M29" s="62" t="n">
        <f aca="false">'259'!D67</f>
        <v>0</v>
      </c>
      <c r="N29" s="62" t="n">
        <v>-11427</v>
      </c>
      <c r="O29" s="62" t="n">
        <f aca="false">+M29+N29</f>
        <v>-11427</v>
      </c>
    </row>
    <row r="30" customFormat="false" ht="12.75" hidden="false" customHeight="false" outlineLevel="0" collapsed="false">
      <c r="J30" s="61" t="s">
        <v>256</v>
      </c>
      <c r="M30" s="51" t="n">
        <f aca="false">SUM(M28:M29)</f>
        <v>-64825</v>
      </c>
      <c r="N30" s="51" t="n">
        <f aca="false">SUM(N28:N29)</f>
        <v>-8543</v>
      </c>
      <c r="O30" s="51" t="n">
        <f aca="false">SUM(O28:O29)</f>
        <v>-73368</v>
      </c>
      <c r="P30" s="0" t="s">
        <v>275</v>
      </c>
    </row>
    <row r="31" customFormat="false" ht="13.5" hidden="false" customHeight="false" outlineLevel="0" collapsed="false">
      <c r="A31" s="61" t="s">
        <v>259</v>
      </c>
      <c r="D31" s="64" t="n">
        <f aca="false">SUM(D25:D29)</f>
        <v>20033699.29</v>
      </c>
      <c r="E31" s="64" t="n">
        <f aca="false">SUM(E25:E29)</f>
        <v>-17187902.56</v>
      </c>
      <c r="F31" s="64" t="n">
        <f aca="false">SUM(F25:F29)</f>
        <v>0</v>
      </c>
      <c r="G31" s="64" t="n">
        <f aca="false">SUM(G25:G29)</f>
        <v>2845796.73</v>
      </c>
    </row>
    <row r="32" customFormat="false" ht="14.25" hidden="false" customHeight="false" outlineLevel="0" collapsed="false">
      <c r="J32" s="61" t="s">
        <v>258</v>
      </c>
      <c r="M32" s="64" t="n">
        <f aca="false">M25-M30</f>
        <v>-144795.29</v>
      </c>
      <c r="N32" s="64" t="n">
        <f aca="false">N25-N30</f>
        <v>8543</v>
      </c>
      <c r="O32" s="64" t="n">
        <f aca="false">O25-O30</f>
        <v>-136252.29</v>
      </c>
    </row>
    <row r="33" customFormat="false" ht="13.5" hidden="false" customHeight="false" outlineLevel="0" collapsed="false">
      <c r="M33" s="60"/>
    </row>
    <row r="34" customFormat="false" ht="12.75" hidden="false" customHeight="false" outlineLevel="0" collapsed="false">
      <c r="A34" s="61" t="s">
        <v>262</v>
      </c>
      <c r="J34" s="61" t="s">
        <v>293</v>
      </c>
      <c r="M34" s="60"/>
    </row>
    <row r="35" customFormat="false" ht="12.75" hidden="false" customHeight="false" outlineLevel="0" collapsed="false">
      <c r="B35" s="0" t="s">
        <v>294</v>
      </c>
      <c r="D35" s="51" t="n">
        <f aca="false">1216.42+(0.0001*M32)</f>
        <v>1201.940471</v>
      </c>
      <c r="E35" s="51" t="n">
        <f aca="false">(0.0001*E29)</f>
        <v>-1268.911056</v>
      </c>
      <c r="F35" s="51" t="n">
        <f aca="false">(0.0001*F29)</f>
        <v>0.8543</v>
      </c>
      <c r="G35" s="51" t="n">
        <f aca="false">D35+E35+F35</f>
        <v>-66.1162849999998</v>
      </c>
      <c r="K35" s="0" t="s">
        <v>278</v>
      </c>
      <c r="M35" s="60"/>
    </row>
    <row r="36" customFormat="false" ht="12.75" hidden="false" customHeight="false" outlineLevel="0" collapsed="false">
      <c r="B36" s="0" t="s">
        <v>295</v>
      </c>
      <c r="D36" s="62" t="n">
        <f aca="false">12162985.62+(0.9999*M32)</f>
        <v>12018204.809529</v>
      </c>
      <c r="E36" s="62" t="n">
        <f aca="false">(0.9999*E29)</f>
        <v>-12687841.648944</v>
      </c>
      <c r="F36" s="62" t="n">
        <f aca="false">(0.9999*F29)</f>
        <v>8542.1457</v>
      </c>
      <c r="G36" s="62" t="n">
        <f aca="false">D36+E36+F36</f>
        <v>-661094.693714999</v>
      </c>
      <c r="H36" s="60"/>
      <c r="K36" s="0" t="s">
        <v>280</v>
      </c>
      <c r="M36" s="60"/>
    </row>
    <row r="37" customFormat="false" ht="13.5" hidden="false" customHeight="false" outlineLevel="0" collapsed="false">
      <c r="A37" s="61" t="s">
        <v>264</v>
      </c>
      <c r="D37" s="64" t="n">
        <f aca="false">SUM(D35:D36)</f>
        <v>12019406.75</v>
      </c>
      <c r="E37" s="64" t="n">
        <f aca="false">SUM(E35:E36)</f>
        <v>-12689110.56</v>
      </c>
      <c r="F37" s="64" t="n">
        <f aca="false">SUM(F35:F36)</f>
        <v>8543</v>
      </c>
      <c r="G37" s="64" t="n">
        <f aca="false">SUM(G35:G36)</f>
        <v>-661160.809999999</v>
      </c>
      <c r="K37" s="0" t="s">
        <v>296</v>
      </c>
      <c r="M37" s="60"/>
    </row>
    <row r="38" customFormat="false" ht="13.5" hidden="false" customHeight="false" outlineLevel="0" collapsed="false">
      <c r="K38" s="0" t="s">
        <v>282</v>
      </c>
      <c r="M38" s="60"/>
    </row>
    <row r="39" customFormat="false" ht="12.75" hidden="false" customHeight="false" outlineLevel="0" collapsed="false">
      <c r="A39" s="61" t="s">
        <v>265</v>
      </c>
      <c r="M39" s="60"/>
    </row>
    <row r="40" customFormat="false" ht="12.75" hidden="false" customHeight="false" outlineLevel="0" collapsed="false">
      <c r="C40" s="0" t="s">
        <v>266</v>
      </c>
      <c r="J40" s="61" t="s">
        <v>297</v>
      </c>
      <c r="M40" s="60"/>
    </row>
    <row r="41" customFormat="false" ht="12.75" hidden="false" customHeight="false" outlineLevel="0" collapsed="false">
      <c r="K41" s="0" t="s">
        <v>284</v>
      </c>
      <c r="M41" s="60"/>
    </row>
    <row r="42" customFormat="false" ht="12.75" hidden="false" customHeight="false" outlineLevel="0" collapsed="false">
      <c r="A42" s="61" t="s">
        <v>293</v>
      </c>
      <c r="M42" s="60"/>
    </row>
    <row r="43" customFormat="false" ht="12.75" hidden="false" customHeight="false" outlineLevel="0" collapsed="false">
      <c r="C43" s="0" t="s">
        <v>286</v>
      </c>
      <c r="M43" s="60"/>
    </row>
    <row r="44" customFormat="false" ht="12.75" hidden="false" customHeight="false" outlineLevel="0" collapsed="false">
      <c r="C44" s="0" t="s">
        <v>287</v>
      </c>
      <c r="M44" s="60"/>
    </row>
    <row r="45" customFormat="false" ht="12.75" hidden="false" customHeight="false" outlineLevel="0" collapsed="false">
      <c r="C45" s="0" t="s">
        <v>288</v>
      </c>
      <c r="M45" s="60"/>
    </row>
    <row r="46" customFormat="false" ht="12.75" hidden="false" customHeight="false" outlineLevel="0" collapsed="false">
      <c r="C46" s="0" t="s">
        <v>289</v>
      </c>
      <c r="M46" s="60"/>
    </row>
    <row r="47" customFormat="false" ht="12.75" hidden="false" customHeight="false" outlineLevel="0" collapsed="false">
      <c r="M47" s="60"/>
    </row>
    <row r="48" customFormat="false" ht="12.75" hidden="false" customHeight="false" outlineLevel="0" collapsed="false">
      <c r="M48" s="60"/>
    </row>
    <row r="49" customFormat="false" ht="12.75" hidden="false" customHeight="false" outlineLevel="0" collapsed="false">
      <c r="M49" s="60"/>
    </row>
    <row r="50" customFormat="false" ht="12.75" hidden="false" customHeight="false" outlineLevel="0" collapsed="false">
      <c r="M50" s="60"/>
    </row>
    <row r="51" customFormat="false" ht="12.75" hidden="false" customHeight="false" outlineLevel="0" collapsed="false">
      <c r="M51" s="60"/>
    </row>
    <row r="52" customFormat="false" ht="12.75" hidden="false" customHeight="false" outlineLevel="0" collapsed="false">
      <c r="M52" s="60"/>
    </row>
    <row r="53" customFormat="false" ht="12.75" hidden="false" customHeight="false" outlineLevel="0" collapsed="false">
      <c r="M53" s="60"/>
    </row>
    <row r="54" customFormat="false" ht="12.75" hidden="false" customHeight="false" outlineLevel="0" collapsed="false">
      <c r="M54" s="60"/>
    </row>
    <row r="55" customFormat="false" ht="12.75" hidden="false" customHeight="false" outlineLevel="0" collapsed="false">
      <c r="M55" s="60"/>
    </row>
    <row r="56" customFormat="false" ht="12.75" hidden="false" customHeight="false" outlineLevel="0" collapsed="false">
      <c r="M56" s="60"/>
    </row>
    <row r="57" customFormat="false" ht="12.75" hidden="false" customHeight="false" outlineLevel="0" collapsed="false">
      <c r="M57" s="60"/>
    </row>
    <row r="58" customFormat="false" ht="12.75" hidden="false" customHeight="false" outlineLevel="0" collapsed="false">
      <c r="M58" s="60"/>
    </row>
    <row r="59" customFormat="false" ht="12.75" hidden="false" customHeight="false" outlineLevel="0" collapsed="false">
      <c r="M59" s="60"/>
    </row>
    <row r="60" customFormat="false" ht="12.75" hidden="false" customHeight="false" outlineLevel="0" collapsed="false">
      <c r="M60" s="60"/>
    </row>
    <row r="61" customFormat="false" ht="12.75" hidden="false" customHeight="false" outlineLevel="0" collapsed="false">
      <c r="M61" s="60"/>
    </row>
    <row r="62" customFormat="false" ht="12.75" hidden="false" customHeight="false" outlineLevel="0" collapsed="false">
      <c r="M62" s="60"/>
    </row>
    <row r="63" customFormat="false" ht="12.75" hidden="false" customHeight="false" outlineLevel="0" collapsed="false">
      <c r="M63" s="60"/>
    </row>
    <row r="64" customFormat="false" ht="12.75" hidden="false" customHeight="false" outlineLevel="0" collapsed="false">
      <c r="M64" s="60"/>
    </row>
    <row r="65" customFormat="false" ht="12.75" hidden="false" customHeight="false" outlineLevel="0" collapsed="false">
      <c r="M65" s="60"/>
    </row>
    <row r="66" customFormat="false" ht="12.75" hidden="false" customHeight="false" outlineLevel="0" collapsed="false">
      <c r="M66" s="60"/>
    </row>
    <row r="67" customFormat="false" ht="12.75" hidden="false" customHeight="false" outlineLevel="0" collapsed="false">
      <c r="M67" s="60"/>
    </row>
    <row r="68" customFormat="false" ht="12.75" hidden="false" customHeight="false" outlineLevel="0" collapsed="false">
      <c r="M68" s="60"/>
    </row>
    <row r="69" customFormat="false" ht="12.75" hidden="false" customHeight="false" outlineLevel="0" collapsed="false">
      <c r="M69" s="60"/>
    </row>
    <row r="70" customFormat="false" ht="12.75" hidden="false" customHeight="false" outlineLevel="0" collapsed="false">
      <c r="M70" s="60"/>
    </row>
    <row r="71" customFormat="false" ht="12.75" hidden="false" customHeight="false" outlineLevel="0" collapsed="false">
      <c r="M71" s="60"/>
    </row>
    <row r="72" customFormat="false" ht="12.75" hidden="false" customHeight="false" outlineLevel="0" collapsed="false">
      <c r="M72" s="60"/>
    </row>
  </sheetData>
  <mergeCells count="7">
    <mergeCell ref="A1:G1"/>
    <mergeCell ref="J1:O1"/>
    <mergeCell ref="A2:G2"/>
    <mergeCell ref="J2:O2"/>
    <mergeCell ref="A3:G3"/>
    <mergeCell ref="J3:O3"/>
    <mergeCell ref="E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: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6" min="4" style="51" width="19.41"/>
    <col collapsed="false" customWidth="true" hidden="false" outlineLevel="0" max="7" min="7" style="51" width="15.28"/>
    <col collapsed="false" customWidth="true" hidden="false" outlineLevel="0" max="8" min="8" style="0" width="2.42"/>
    <col collapsed="false" customWidth="true" hidden="false" outlineLevel="0" max="9" min="9" style="0" width="3.28"/>
    <col collapsed="false" customWidth="true" hidden="false" outlineLevel="0" max="10" min="10" style="0" width="16.56"/>
    <col collapsed="false" customWidth="true" hidden="false" outlineLevel="0" max="11" min="11" style="0" width="28.41"/>
    <col collapsed="false" customWidth="true" hidden="false" outlineLevel="0" max="12" min="12" style="0" width="24.13"/>
    <col collapsed="false" customWidth="true" hidden="false" outlineLevel="0" max="13" min="13" style="0" width="16.42"/>
    <col collapsed="false" customWidth="true" hidden="false" outlineLevel="0" max="14" min="14" style="0" width="17.42"/>
    <col collapsed="false" customWidth="true" hidden="false" outlineLevel="0" max="15" min="15" style="0" width="16.7"/>
    <col collapsed="false" customWidth="true" hidden="false" outlineLevel="0" max="17" min="16" style="0" width="13.7"/>
    <col collapsed="false" customWidth="true" hidden="false" outlineLevel="0" max="18" min="18" style="0" width="1.7"/>
    <col collapsed="false" customWidth="true" hidden="false" outlineLevel="0" max="19" min="19" style="0" width="43.28"/>
    <col collapsed="false" customWidth="true" hidden="false" outlineLevel="0" max="20" min="20" style="0" width="13.41"/>
    <col collapsed="false" customWidth="true" hidden="false" outlineLevel="0" max="21" min="21" style="0" width="23.41"/>
  </cols>
  <sheetData>
    <row r="1" customFormat="false" ht="15" hidden="false" customHeight="false" outlineLevel="0" collapsed="false">
      <c r="A1" s="52" t="s">
        <v>298</v>
      </c>
      <c r="B1" s="52"/>
      <c r="C1" s="52"/>
      <c r="D1" s="52"/>
      <c r="E1" s="52"/>
      <c r="F1" s="52"/>
      <c r="G1" s="52"/>
      <c r="I1" s="52" t="s">
        <v>298</v>
      </c>
      <c r="J1" s="52"/>
      <c r="K1" s="52"/>
      <c r="L1" s="52"/>
      <c r="M1" s="52"/>
      <c r="N1" s="52"/>
      <c r="S1" s="69" t="s">
        <v>298</v>
      </c>
      <c r="T1" s="69"/>
      <c r="U1" s="69"/>
    </row>
    <row r="2" customFormat="false" ht="15" hidden="false" customHeight="false" outlineLevel="0" collapsed="false">
      <c r="A2" s="52" t="s">
        <v>23</v>
      </c>
      <c r="B2" s="52"/>
      <c r="C2" s="52"/>
      <c r="D2" s="52"/>
      <c r="E2" s="52"/>
      <c r="F2" s="52"/>
      <c r="G2" s="52"/>
      <c r="I2" s="52" t="s">
        <v>212</v>
      </c>
      <c r="J2" s="52"/>
      <c r="K2" s="52"/>
      <c r="L2" s="52"/>
      <c r="M2" s="52"/>
      <c r="N2" s="52"/>
      <c r="S2" s="69" t="s">
        <v>299</v>
      </c>
      <c r="T2" s="69"/>
      <c r="U2" s="69"/>
    </row>
    <row r="3" customFormat="false" ht="15" hidden="false" customHeight="false" outlineLevel="0" collapsed="false">
      <c r="A3" s="53" t="n">
        <v>36769</v>
      </c>
      <c r="B3" s="53"/>
      <c r="C3" s="53"/>
      <c r="D3" s="53"/>
      <c r="E3" s="52"/>
      <c r="F3" s="52"/>
      <c r="G3" s="52"/>
      <c r="I3" s="53" t="s">
        <v>213</v>
      </c>
      <c r="J3" s="53"/>
      <c r="K3" s="53"/>
      <c r="L3" s="53"/>
      <c r="M3" s="53"/>
      <c r="N3" s="53"/>
      <c r="S3" s="69" t="s">
        <v>300</v>
      </c>
      <c r="T3" s="69"/>
      <c r="U3" s="69"/>
    </row>
    <row r="4" customFormat="false" ht="15" hidden="false" customHeight="false" outlineLevel="0" collapsed="false">
      <c r="A4" s="52"/>
      <c r="B4" s="52"/>
      <c r="C4" s="52"/>
      <c r="D4" s="52"/>
      <c r="E4" s="52"/>
      <c r="F4" s="52"/>
      <c r="G4" s="52"/>
      <c r="I4" s="52"/>
      <c r="J4" s="52"/>
      <c r="K4" s="52"/>
      <c r="L4" s="52"/>
      <c r="S4" s="69" t="s">
        <v>301</v>
      </c>
      <c r="T4" s="69"/>
      <c r="U4" s="69"/>
    </row>
    <row r="5" customFormat="false" ht="15" hidden="false" customHeight="false" outlineLevel="0" collapsed="false">
      <c r="A5" s="52"/>
      <c r="B5" s="52"/>
      <c r="C5" s="52"/>
      <c r="D5" s="54"/>
      <c r="E5" s="54"/>
      <c r="F5" s="54"/>
      <c r="G5" s="54"/>
      <c r="I5" s="52"/>
      <c r="J5" s="52"/>
      <c r="K5" s="52"/>
      <c r="L5" s="52"/>
    </row>
    <row r="6" customFormat="false" ht="39" hidden="false" customHeight="false" outlineLevel="0" collapsed="false">
      <c r="A6" s="52"/>
      <c r="B6" s="52"/>
      <c r="C6" s="52"/>
      <c r="D6" s="57"/>
      <c r="E6" s="57" t="s">
        <v>302</v>
      </c>
      <c r="F6" s="56" t="s">
        <v>303</v>
      </c>
      <c r="G6" s="56"/>
      <c r="I6" s="52"/>
      <c r="J6" s="52"/>
      <c r="K6" s="52"/>
      <c r="L6" s="56" t="s">
        <v>215</v>
      </c>
      <c r="M6" s="58" t="s">
        <v>214</v>
      </c>
      <c r="N6" s="59"/>
      <c r="O6" s="57" t="s">
        <v>302</v>
      </c>
      <c r="P6" s="56" t="s">
        <v>303</v>
      </c>
      <c r="Q6" s="56"/>
      <c r="T6" s="58" t="s">
        <v>304</v>
      </c>
      <c r="U6" s="59" t="s">
        <v>305</v>
      </c>
    </row>
    <row r="7" customFormat="false" ht="12.75" hidden="false" customHeight="false" outlineLevel="0" collapsed="false">
      <c r="L7" s="60"/>
    </row>
    <row r="8" customFormat="false" ht="12.75" hidden="false" customHeight="false" outlineLevel="0" collapsed="false">
      <c r="A8" s="61" t="s">
        <v>218</v>
      </c>
    </row>
    <row r="9" customFormat="false" ht="12.75" hidden="false" customHeight="false" outlineLevel="0" collapsed="false">
      <c r="B9" s="0" t="s">
        <v>219</v>
      </c>
      <c r="I9" s="61" t="s">
        <v>220</v>
      </c>
    </row>
    <row r="10" customFormat="false" ht="12.75" hidden="false" customHeight="false" outlineLevel="0" collapsed="false">
      <c r="C10" s="0" t="s">
        <v>124</v>
      </c>
      <c r="D10" s="51" t="n">
        <f aca="false">'P&amp;S63K'!G10</f>
        <v>122531.79</v>
      </c>
      <c r="E10" s="51" t="n">
        <v>0</v>
      </c>
      <c r="F10" s="70" t="n">
        <f aca="false">D10-E10</f>
        <v>122531.79</v>
      </c>
      <c r="G10" s="70"/>
      <c r="J10" s="0" t="s">
        <v>221</v>
      </c>
      <c r="L10" s="51" t="n">
        <f aca="false">'P&amp;S63K'!M10</f>
        <v>193469.97</v>
      </c>
      <c r="M10" s="51" t="n">
        <f aca="false">'P&amp;S63K'!N10</f>
        <v>0</v>
      </c>
      <c r="N10" s="51" t="n">
        <f aca="false">L10+M10</f>
        <v>193469.97</v>
      </c>
      <c r="O10" s="51" t="n">
        <v>137136.38</v>
      </c>
      <c r="P10" s="65" t="n">
        <f aca="false">N10-O10</f>
        <v>56333.59</v>
      </c>
      <c r="Q10" s="65"/>
      <c r="S10" s="0" t="s">
        <v>306</v>
      </c>
      <c r="T10" s="51" t="n">
        <f aca="false">P13</f>
        <v>1147268.93</v>
      </c>
      <c r="U10" s="65" t="n">
        <f aca="false">-T10</f>
        <v>-1147268.93</v>
      </c>
    </row>
    <row r="11" customFormat="false" ht="12.75" hidden="false" customHeight="false" outlineLevel="0" collapsed="false">
      <c r="C11" s="0" t="s">
        <v>222</v>
      </c>
      <c r="D11" s="60" t="n">
        <v>0</v>
      </c>
      <c r="E11" s="60" t="n">
        <v>0</v>
      </c>
      <c r="F11" s="71" t="n">
        <f aca="false">D11-E11</f>
        <v>0</v>
      </c>
      <c r="G11" s="71" t="s">
        <v>223</v>
      </c>
      <c r="J11" s="0" t="s">
        <v>224</v>
      </c>
      <c r="L11" s="60" t="n">
        <f aca="false">'P&amp;S63K'!M11</f>
        <v>2436028.23</v>
      </c>
      <c r="M11" s="60" t="n">
        <f aca="false">'P&amp;S63K'!N11</f>
        <v>0</v>
      </c>
      <c r="N11" s="60" t="n">
        <f aca="false">L11+M11</f>
        <v>2436028.23</v>
      </c>
      <c r="O11" s="60" t="n">
        <v>1527818.96</v>
      </c>
      <c r="P11" s="60" t="n">
        <f aca="false">N11-O11</f>
        <v>908209.27</v>
      </c>
      <c r="Q11" s="60"/>
    </row>
    <row r="12" customFormat="false" ht="12.75" hidden="false" customHeight="false" outlineLevel="0" collapsed="false">
      <c r="C12" s="0" t="s">
        <v>307</v>
      </c>
      <c r="D12" s="60" t="n">
        <v>0</v>
      </c>
      <c r="E12" s="60" t="n">
        <v>0</v>
      </c>
      <c r="F12" s="71" t="n">
        <f aca="false">D12-E12</f>
        <v>0</v>
      </c>
      <c r="G12" s="71"/>
      <c r="J12" s="0" t="s">
        <v>226</v>
      </c>
      <c r="L12" s="62" t="n">
        <f aca="false">'P&amp;S63K'!M12</f>
        <v>282678.38</v>
      </c>
      <c r="M12" s="62" t="n">
        <f aca="false">'P&amp;S63K'!N12</f>
        <v>0</v>
      </c>
      <c r="N12" s="62" t="n">
        <f aca="false">L12+M12</f>
        <v>282678.38</v>
      </c>
      <c r="O12" s="62" t="n">
        <v>99952.31</v>
      </c>
      <c r="P12" s="62" t="n">
        <f aca="false">N12-O12</f>
        <v>182726.07</v>
      </c>
      <c r="Q12" s="60"/>
      <c r="S12" s="0" t="s">
        <v>308</v>
      </c>
      <c r="T12" s="60" t="n">
        <f aca="false">-P15-P18</f>
        <v>-1025804.72</v>
      </c>
      <c r="U12" s="60" t="n">
        <f aca="false">-T12</f>
        <v>1025804.72</v>
      </c>
    </row>
    <row r="13" customFormat="false" ht="12.75" hidden="false" customHeight="false" outlineLevel="0" collapsed="false">
      <c r="C13" s="0" t="s">
        <v>227</v>
      </c>
      <c r="D13" s="60" t="n">
        <f aca="false">'P&amp;S63K'!G13</f>
        <v>2603</v>
      </c>
      <c r="E13" s="60" t="n">
        <v>2603</v>
      </c>
      <c r="F13" s="71" t="n">
        <f aca="false">D13-E13</f>
        <v>0</v>
      </c>
      <c r="G13" s="71"/>
      <c r="I13" s="61" t="s">
        <v>228</v>
      </c>
      <c r="L13" s="51" t="n">
        <f aca="false">SUM(L10:L12)</f>
        <v>2912176.58</v>
      </c>
      <c r="M13" s="51" t="n">
        <f aca="false">SUM(M10:M12)</f>
        <v>0</v>
      </c>
      <c r="N13" s="51" t="n">
        <f aca="false">SUM(N10:N12)</f>
        <v>2912176.58</v>
      </c>
      <c r="O13" s="51" t="n">
        <f aca="false">SUM(O10:O12)</f>
        <v>1764907.65</v>
      </c>
      <c r="P13" s="51" t="n">
        <f aca="false">SUM(P10:P12)</f>
        <v>1147268.93</v>
      </c>
      <c r="Q13" s="51"/>
      <c r="T13" s="60"/>
    </row>
    <row r="14" customFormat="false" ht="12.75" hidden="false" customHeight="false" outlineLevel="0" collapsed="false">
      <c r="C14" s="0" t="s">
        <v>229</v>
      </c>
      <c r="D14" s="62" t="n">
        <f aca="false">'P&amp;S63K'!G14</f>
        <v>13572.37</v>
      </c>
      <c r="E14" s="62" t="n">
        <v>9457.64</v>
      </c>
      <c r="F14" s="72" t="n">
        <f aca="false">D14-E14</f>
        <v>4114.73</v>
      </c>
      <c r="G14" s="71"/>
      <c r="S14" s="0" t="s">
        <v>309</v>
      </c>
      <c r="T14" s="60" t="n">
        <f aca="false">P22</f>
        <v>535044</v>
      </c>
      <c r="U14" s="0" t="n">
        <v>0</v>
      </c>
    </row>
    <row r="15" customFormat="false" ht="12.75" hidden="false" customHeight="false" outlineLevel="0" collapsed="false">
      <c r="B15" s="0" t="s">
        <v>230</v>
      </c>
      <c r="D15" s="51" t="n">
        <f aca="false">SUM(D10:D14)</f>
        <v>138707.16</v>
      </c>
      <c r="E15" s="51" t="n">
        <f aca="false">SUM(E10:E14)</f>
        <v>12060.64</v>
      </c>
      <c r="F15" s="70" t="n">
        <f aca="false">SUM(F10:F14)</f>
        <v>126646.52</v>
      </c>
      <c r="G15" s="70"/>
      <c r="I15" s="61" t="s">
        <v>195</v>
      </c>
      <c r="L15" s="60" t="n">
        <f aca="false">'P&amp;S63K'!M15+'P&amp;S247'!M11+'P&amp;S259'!M10</f>
        <v>1105862.65</v>
      </c>
      <c r="M15" s="60" t="n">
        <f aca="false">'P&amp;S63K'!N15+'P&amp;S247'!N11+'P&amp;S259'!N10</f>
        <v>0</v>
      </c>
      <c r="N15" s="60" t="n">
        <f aca="false">L15+M15</f>
        <v>1105862.65</v>
      </c>
      <c r="O15" s="60" t="n">
        <v>352733.87</v>
      </c>
      <c r="P15" s="60" t="n">
        <f aca="false">N15-O15</f>
        <v>753128.78</v>
      </c>
      <c r="Q15" s="60"/>
      <c r="T15" s="60"/>
    </row>
    <row r="16" customFormat="false" ht="12.75" hidden="false" customHeight="false" outlineLevel="0" collapsed="false">
      <c r="F16" s="70"/>
      <c r="G16" s="70"/>
      <c r="I16" s="61"/>
      <c r="L16" s="60"/>
      <c r="M16" s="60"/>
      <c r="N16" s="60"/>
      <c r="S16" s="0" t="s">
        <v>310</v>
      </c>
      <c r="T16" s="60" t="n">
        <f aca="false">-P37</f>
        <v>-242716</v>
      </c>
      <c r="U16" s="0" t="n">
        <v>0</v>
      </c>
    </row>
    <row r="17" customFormat="false" ht="12.75" hidden="false" customHeight="false" outlineLevel="0" collapsed="false">
      <c r="B17" s="0" t="s">
        <v>311</v>
      </c>
      <c r="F17" s="70"/>
      <c r="G17" s="70"/>
      <c r="I17" s="61"/>
      <c r="L17" s="60"/>
      <c r="M17" s="60"/>
      <c r="N17" s="60"/>
    </row>
    <row r="18" customFormat="false" ht="12.75" hidden="false" customHeight="false" outlineLevel="0" collapsed="false">
      <c r="C18" s="0" t="s">
        <v>312</v>
      </c>
      <c r="D18" s="51" t="n">
        <f aca="false">'P&amp;S63K'!G17</f>
        <v>14376462</v>
      </c>
      <c r="E18" s="51" t="n">
        <v>13876462</v>
      </c>
      <c r="F18" s="70" t="n">
        <f aca="false">D18-E18</f>
        <v>500000</v>
      </c>
      <c r="G18" s="70"/>
      <c r="I18" s="61" t="s">
        <v>232</v>
      </c>
      <c r="L18" s="60" t="n">
        <f aca="false">'P&amp;S63K'!M17+'P&amp;S247'!M13+'P&amp;S259'!M12</f>
        <v>1050705.67</v>
      </c>
      <c r="M18" s="60" t="n">
        <f aca="false">'P&amp;S63K'!N17+'P&amp;S247'!N13+'P&amp;S259'!N12</f>
        <v>52977.71</v>
      </c>
      <c r="N18" s="60" t="n">
        <f aca="false">L18+M18</f>
        <v>1103683.38</v>
      </c>
      <c r="O18" s="60" t="n">
        <v>831007.44</v>
      </c>
      <c r="P18" s="60" t="n">
        <f aca="false">N18-O18</f>
        <v>272675.94</v>
      </c>
      <c r="Q18" s="60"/>
      <c r="S18" s="0" t="s">
        <v>313</v>
      </c>
      <c r="T18" s="65" t="n">
        <f aca="false">-P27</f>
        <v>-48502</v>
      </c>
      <c r="U18" s="0" t="n">
        <v>0</v>
      </c>
    </row>
    <row r="19" customFormat="false" ht="12.75" hidden="false" customHeight="false" outlineLevel="0" collapsed="false">
      <c r="C19" s="0" t="s">
        <v>314</v>
      </c>
      <c r="D19" s="60" t="n">
        <f aca="false">'P&amp;S259'!G12</f>
        <v>2817410</v>
      </c>
      <c r="E19" s="60" t="n">
        <v>2799910</v>
      </c>
      <c r="F19" s="71" t="n">
        <f aca="false">D19-E19</f>
        <v>17500</v>
      </c>
      <c r="G19" s="71"/>
      <c r="L19" s="63"/>
      <c r="M19" s="63"/>
      <c r="N19" s="63"/>
      <c r="O19" s="63"/>
      <c r="P19" s="63"/>
      <c r="Q19" s="73"/>
    </row>
    <row r="20" customFormat="false" ht="12.75" hidden="false" customHeight="false" outlineLevel="0" collapsed="false">
      <c r="C20" s="0" t="s">
        <v>315</v>
      </c>
      <c r="D20" s="62" t="n">
        <f aca="false">'P&amp;S247'!G13</f>
        <v>2316228</v>
      </c>
      <c r="E20" s="62" t="n">
        <v>2631766</v>
      </c>
      <c r="F20" s="72" t="n">
        <f aca="false">D20-E20</f>
        <v>-315538</v>
      </c>
      <c r="G20" s="71"/>
      <c r="I20" s="61" t="s">
        <v>234</v>
      </c>
      <c r="L20" s="51" t="n">
        <f aca="false">L13-L15-L18</f>
        <v>755608.26</v>
      </c>
      <c r="M20" s="51" t="n">
        <f aca="false">M13-M15-M18</f>
        <v>-52977.71</v>
      </c>
      <c r="N20" s="51" t="n">
        <f aca="false">N13-N15-N18</f>
        <v>702630.55</v>
      </c>
      <c r="O20" s="51" t="n">
        <f aca="false">O13-O15-O18</f>
        <v>581166.34</v>
      </c>
      <c r="P20" s="51" t="n">
        <f aca="false">P13-P15-P18</f>
        <v>121464.21</v>
      </c>
      <c r="Q20" s="51"/>
      <c r="S20" s="0" t="s">
        <v>316</v>
      </c>
      <c r="T20" s="60" t="n">
        <v>-0.4</v>
      </c>
      <c r="U20" s="60" t="n">
        <f aca="false">T20</f>
        <v>-0.4</v>
      </c>
    </row>
    <row r="21" customFormat="false" ht="12.75" hidden="false" customHeight="false" outlineLevel="0" collapsed="false">
      <c r="B21" s="0" t="s">
        <v>317</v>
      </c>
      <c r="D21" s="51" t="n">
        <f aca="false">SUM(D18:D20)</f>
        <v>19510100</v>
      </c>
      <c r="E21" s="51" t="n">
        <f aca="false">SUM(E18:E20)</f>
        <v>19308138</v>
      </c>
      <c r="F21" s="70" t="n">
        <f aca="false">SUM(F18:F20)</f>
        <v>201962</v>
      </c>
      <c r="G21" s="70"/>
      <c r="L21" s="60"/>
      <c r="M21" s="60"/>
      <c r="N21" s="60"/>
    </row>
    <row r="22" customFormat="false" ht="13.5" hidden="false" customHeight="false" outlineLevel="0" collapsed="false">
      <c r="D22" s="60"/>
      <c r="E22" s="60"/>
      <c r="F22" s="71"/>
      <c r="G22" s="71"/>
      <c r="I22" s="61" t="s">
        <v>235</v>
      </c>
      <c r="L22" s="60" t="n">
        <f aca="false">'P&amp;S63K'!M21+'P&amp;S247'!M17+'P&amp;S259'!M16</f>
        <v>2016206</v>
      </c>
      <c r="M22" s="60" t="n">
        <f aca="false">'P&amp;S63K'!N21+'P&amp;S247'!N17+'P&amp;S259'!N16</f>
        <v>0</v>
      </c>
      <c r="N22" s="60" t="n">
        <f aca="false">L22+M22</f>
        <v>2016206</v>
      </c>
      <c r="O22" s="60" t="n">
        <v>1481162</v>
      </c>
      <c r="P22" s="60" t="n">
        <f aca="false">N22-O22</f>
        <v>535044</v>
      </c>
      <c r="Q22" s="60"/>
      <c r="S22" s="0" t="s">
        <v>318</v>
      </c>
      <c r="T22" s="74" t="n">
        <f aca="false">SUM(T10:T21)</f>
        <v>365289.81</v>
      </c>
      <c r="U22" s="74" t="n">
        <f aca="false">SUM(U10:U21)</f>
        <v>-121464.61</v>
      </c>
    </row>
    <row r="23" customFormat="false" ht="13.5" hidden="false" customHeight="false" outlineLevel="0" collapsed="false">
      <c r="B23" s="0" t="s">
        <v>233</v>
      </c>
      <c r="D23" s="60" t="n">
        <f aca="false">'P&amp;S63K'!G19</f>
        <v>27495294.01</v>
      </c>
      <c r="E23" s="60" t="n">
        <v>23726948.08</v>
      </c>
      <c r="F23" s="71" t="n">
        <f aca="false">D23-E23</f>
        <v>3768345.93</v>
      </c>
      <c r="G23" s="71"/>
      <c r="L23" s="60"/>
      <c r="M23" s="60"/>
      <c r="N23" s="60"/>
    </row>
    <row r="24" customFormat="false" ht="12.75" hidden="false" customHeight="false" outlineLevel="0" collapsed="false">
      <c r="D24" s="60"/>
      <c r="E24" s="60"/>
      <c r="F24" s="71"/>
      <c r="G24" s="71"/>
      <c r="I24" s="61" t="s">
        <v>237</v>
      </c>
      <c r="L24" s="60" t="n">
        <f aca="false">'P&amp;S63K'!M23+'P&amp;S247'!M19+'P&amp;S259'!M18</f>
        <v>0</v>
      </c>
      <c r="M24" s="60" t="n">
        <f aca="false">'P&amp;S63K'!N23+'P&amp;S247'!N19+'P&amp;S259'!N18</f>
        <v>52977.71</v>
      </c>
      <c r="N24" s="60" t="n">
        <f aca="false">L24+M24</f>
        <v>52977.71</v>
      </c>
      <c r="O24" s="60" t="n">
        <v>52977.71</v>
      </c>
      <c r="P24" s="60" t="n">
        <f aca="false">N24-O24</f>
        <v>0</v>
      </c>
      <c r="Q24" s="60"/>
      <c r="S24" s="0" t="s">
        <v>319</v>
      </c>
      <c r="T24" s="75" t="n">
        <f aca="false">F18</f>
        <v>500000</v>
      </c>
      <c r="U24" s="75" t="n">
        <f aca="false">T24</f>
        <v>500000</v>
      </c>
    </row>
    <row r="25" customFormat="false" ht="12.75" hidden="false" customHeight="false" outlineLevel="0" collapsed="false">
      <c r="B25" s="0" t="s">
        <v>143</v>
      </c>
      <c r="D25" s="60" t="n">
        <f aca="false">'P&amp;S63K'!G21+'P&amp;S247'!G15+'P&amp;S259'!G14</f>
        <v>1966931.37</v>
      </c>
      <c r="E25" s="60" t="n">
        <v>1868226.86</v>
      </c>
      <c r="F25" s="71" t="n">
        <f aca="false">D25-E25</f>
        <v>98704.5099999998</v>
      </c>
      <c r="G25" s="71"/>
    </row>
    <row r="26" customFormat="false" ht="12.75" hidden="false" customHeight="false" outlineLevel="0" collapsed="false">
      <c r="F26" s="70"/>
      <c r="G26" s="70"/>
      <c r="I26" s="61" t="s">
        <v>238</v>
      </c>
      <c r="L26" s="60"/>
      <c r="M26" s="60"/>
      <c r="N26" s="60"/>
      <c r="S26" s="0" t="s">
        <v>320</v>
      </c>
    </row>
    <row r="27" customFormat="false" ht="13.5" hidden="false" customHeight="false" outlineLevel="0" collapsed="false">
      <c r="A27" s="61" t="s">
        <v>236</v>
      </c>
      <c r="D27" s="64" t="n">
        <f aca="false">D15+D21+D23+D25</f>
        <v>49111032.54</v>
      </c>
      <c r="E27" s="64" t="n">
        <f aca="false">E15+E21+E23+E25</f>
        <v>44915373.58</v>
      </c>
      <c r="F27" s="76" t="n">
        <f aca="false">F15+F21+F23+F25</f>
        <v>4195658.96</v>
      </c>
      <c r="G27" s="70"/>
      <c r="J27" s="0" t="s">
        <v>240</v>
      </c>
      <c r="L27" s="51" t="n">
        <f aca="false">'P&amp;S63K'!M26+'P&amp;S247'!M22+'P&amp;S259'!M21</f>
        <v>292601</v>
      </c>
      <c r="M27" s="51" t="n">
        <f aca="false">'P&amp;S63K'!N26+'P&amp;S247'!N22+'P&amp;S259'!N21</f>
        <v>73884</v>
      </c>
      <c r="N27" s="51" t="n">
        <f aca="false">L27+M27</f>
        <v>366485</v>
      </c>
      <c r="O27" s="51" t="n">
        <v>317983</v>
      </c>
      <c r="P27" s="51" t="n">
        <f aca="false">N27-O27</f>
        <v>48502</v>
      </c>
      <c r="Q27" s="51"/>
      <c r="S27" s="0" t="s">
        <v>321</v>
      </c>
      <c r="T27" s="60" t="n">
        <f aca="false">P22</f>
        <v>535044</v>
      </c>
    </row>
    <row r="28" customFormat="false" ht="13.5" hidden="false" customHeight="false" outlineLevel="0" collapsed="false">
      <c r="F28" s="70"/>
      <c r="G28" s="70"/>
      <c r="J28" s="0" t="s">
        <v>243</v>
      </c>
      <c r="L28" s="62" t="n">
        <f aca="false">'P&amp;S63K'!M27+'P&amp;S247'!M23+'P&amp;S259'!M22</f>
        <v>27026.11</v>
      </c>
      <c r="M28" s="62" t="n">
        <f aca="false">'P&amp;S63K'!N27+'P&amp;S247'!N23+'P&amp;S259'!N22</f>
        <v>-73884</v>
      </c>
      <c r="N28" s="62" t="n">
        <f aca="false">L28+M28</f>
        <v>-46857.89</v>
      </c>
      <c r="O28" s="62" t="n">
        <v>-46858.29</v>
      </c>
      <c r="P28" s="62" t="n">
        <f aca="false">N28-O28</f>
        <v>0.400000000001455</v>
      </c>
      <c r="Q28" s="60"/>
      <c r="S28" s="0" t="s">
        <v>322</v>
      </c>
      <c r="T28" s="60" t="n">
        <f aca="false">F20-T27</f>
        <v>-850582</v>
      </c>
      <c r="U28" s="77" t="n">
        <f aca="false">T28</f>
        <v>-850582</v>
      </c>
    </row>
    <row r="29" customFormat="false" ht="12.75" hidden="false" customHeight="false" outlineLevel="0" collapsed="false">
      <c r="F29" s="70"/>
      <c r="G29" s="70"/>
      <c r="I29" s="61" t="s">
        <v>245</v>
      </c>
      <c r="L29" s="51" t="n">
        <f aca="false">SUM(L27:L28)</f>
        <v>319627.11</v>
      </c>
      <c r="M29" s="51" t="n">
        <f aca="false">SUM(M27:M28)</f>
        <v>0</v>
      </c>
      <c r="N29" s="51" t="n">
        <f aca="false">SUM(N27:N28)</f>
        <v>319627.11</v>
      </c>
      <c r="O29" s="51" t="n">
        <f aca="false">SUM(O27:O28)</f>
        <v>271124.71</v>
      </c>
      <c r="P29" s="51" t="n">
        <f aca="false">SUM(P27:P28)</f>
        <v>48502.4</v>
      </c>
      <c r="Q29" s="51"/>
    </row>
    <row r="30" customFormat="false" ht="12.75" hidden="false" customHeight="false" outlineLevel="0" collapsed="false">
      <c r="A30" s="61" t="s">
        <v>239</v>
      </c>
      <c r="F30" s="70"/>
      <c r="G30" s="70"/>
      <c r="I30" s="61"/>
      <c r="L30" s="62"/>
      <c r="M30" s="62"/>
      <c r="N30" s="62"/>
      <c r="O30" s="62"/>
      <c r="P30" s="62"/>
      <c r="Q30" s="60"/>
      <c r="S30" s="0" t="s">
        <v>323</v>
      </c>
      <c r="T30" s="60" t="n">
        <f aca="false">F19</f>
        <v>17500</v>
      </c>
      <c r="U30" s="60" t="n">
        <f aca="false">T30</f>
        <v>17500</v>
      </c>
    </row>
    <row r="31" customFormat="false" ht="12.75" hidden="false" customHeight="false" outlineLevel="0" collapsed="false">
      <c r="B31" s="0" t="s">
        <v>242</v>
      </c>
      <c r="F31" s="70"/>
      <c r="G31" s="70"/>
      <c r="I31" s="61" t="s">
        <v>248</v>
      </c>
      <c r="L31" s="65" t="n">
        <f aca="false">L20+L22-L29+L24</f>
        <v>2452187.15</v>
      </c>
      <c r="M31" s="65" t="n">
        <f aca="false">M20+M22-M29+M24</f>
        <v>0</v>
      </c>
      <c r="N31" s="65" t="n">
        <f aca="false">N20+N22-N29+N24</f>
        <v>2452187.15</v>
      </c>
      <c r="O31" s="65" t="n">
        <f aca="false">O20+O22-O29+O24</f>
        <v>1844181.34</v>
      </c>
      <c r="P31" s="65" t="n">
        <f aca="false">P20+P22-P29+P24</f>
        <v>608005.81</v>
      </c>
      <c r="Q31" s="65"/>
    </row>
    <row r="32" customFormat="false" ht="12.75" hidden="false" customHeight="false" outlineLevel="0" collapsed="false">
      <c r="C32" s="0" t="s">
        <v>244</v>
      </c>
      <c r="D32" s="51" t="n">
        <f aca="false">'P&amp;S63K'!G28+'P&amp;S247'!G22+'P&amp;S259'!G21-'P&amp;S63K'!G12-('P&amp;S63K'!G11+'P&amp;S247'!G10+'P&amp;S259'!G9)</f>
        <v>2717773.34999999</v>
      </c>
      <c r="E32" s="51" t="n">
        <v>0</v>
      </c>
      <c r="F32" s="70" t="n">
        <f aca="false">D32-E32</f>
        <v>2717773.34999999</v>
      </c>
      <c r="G32" s="71" t="s">
        <v>223</v>
      </c>
      <c r="S32" s="0" t="s">
        <v>324</v>
      </c>
      <c r="T32" s="75" t="n">
        <f aca="false">F23</f>
        <v>3768345.93</v>
      </c>
      <c r="U32" s="75" t="n">
        <f aca="false">T32</f>
        <v>3768345.93</v>
      </c>
    </row>
    <row r="33" customFormat="false" ht="12.75" hidden="false" customHeight="false" outlineLevel="0" collapsed="false">
      <c r="C33" s="0" t="s">
        <v>246</v>
      </c>
      <c r="D33" s="60" t="n">
        <f aca="false">'P&amp;S63K'!G29</f>
        <v>547354.86</v>
      </c>
      <c r="E33" s="60" t="n">
        <v>0</v>
      </c>
      <c r="F33" s="71" t="n">
        <f aca="false">D33-E33</f>
        <v>547354.86</v>
      </c>
      <c r="G33" s="71" t="s">
        <v>223</v>
      </c>
      <c r="I33" s="61" t="s">
        <v>249</v>
      </c>
      <c r="L33" s="60"/>
      <c r="M33" s="60"/>
      <c r="N33" s="60"/>
    </row>
    <row r="34" customFormat="false" ht="12.75" hidden="false" customHeight="false" outlineLevel="0" collapsed="false">
      <c r="C34" s="0" t="s">
        <v>247</v>
      </c>
      <c r="D34" s="60" t="n">
        <f aca="false">'P&amp;S63K'!G30</f>
        <v>395227.45</v>
      </c>
      <c r="E34" s="60" t="n">
        <v>0</v>
      </c>
      <c r="F34" s="71" t="n">
        <f aca="false">D34-E34</f>
        <v>395227.45</v>
      </c>
      <c r="G34" s="71"/>
      <c r="J34" s="0" t="s">
        <v>251</v>
      </c>
      <c r="L34" s="51" t="n">
        <f aca="false">'P&amp;S63K'!M33+'P&amp;S247'!M29+'P&amp;S259'!M28</f>
        <v>843383</v>
      </c>
      <c r="M34" s="51" t="n">
        <f aca="false">'P&amp;S63K'!N33+'P&amp;S247'!N29+'P&amp;S259'!N28</f>
        <v>-602528</v>
      </c>
      <c r="N34" s="51" t="n">
        <f aca="false">L34+M34</f>
        <v>240855</v>
      </c>
      <c r="O34" s="51" t="n">
        <v>151885</v>
      </c>
      <c r="P34" s="51" t="n">
        <f aca="false">N34-O34</f>
        <v>88970</v>
      </c>
      <c r="Q34" s="51"/>
      <c r="S34" s="0" t="s">
        <v>325</v>
      </c>
      <c r="T34" s="60" t="n">
        <f aca="false">F10-F34-F33</f>
        <v>-820050.52</v>
      </c>
      <c r="U34" s="60" t="n">
        <v>0</v>
      </c>
    </row>
    <row r="35" customFormat="false" ht="12.75" hidden="false" customHeight="false" outlineLevel="0" collapsed="false">
      <c r="C35" s="0" t="s">
        <v>272</v>
      </c>
      <c r="D35" s="60" t="n">
        <f aca="false">'P&amp;S247'!G23+'P&amp;S259'!G22</f>
        <v>16267.5</v>
      </c>
      <c r="E35" s="60" t="n">
        <v>0</v>
      </c>
      <c r="F35" s="71" t="n">
        <f aca="false">D35-E35</f>
        <v>16267.5</v>
      </c>
      <c r="G35" s="71"/>
      <c r="J35" s="0" t="s">
        <v>253</v>
      </c>
      <c r="L35" s="75" t="n">
        <f aca="false">'P&amp;S63K'!M34</f>
        <v>0</v>
      </c>
      <c r="M35" s="75" t="n">
        <f aca="false">'P&amp;S63K'!N34</f>
        <v>0</v>
      </c>
      <c r="N35" s="60" t="n">
        <f aca="false">L35+M35</f>
        <v>0</v>
      </c>
      <c r="O35" s="60" t="n">
        <v>0</v>
      </c>
      <c r="P35" s="60" t="n">
        <f aca="false">N35-O35</f>
        <v>0</v>
      </c>
      <c r="Q35" s="60"/>
    </row>
    <row r="36" customFormat="false" ht="12.75" hidden="false" customHeight="false" outlineLevel="0" collapsed="false">
      <c r="C36" s="0" t="s">
        <v>64</v>
      </c>
      <c r="D36" s="60" t="n">
        <f aca="false">'P&amp;S63K'!G32+'P&amp;S247'!G24+'P&amp;S259'!G23</f>
        <v>6842.2</v>
      </c>
      <c r="E36" s="60" t="n">
        <v>6842.2</v>
      </c>
      <c r="F36" s="71" t="n">
        <f aca="false">D36-E36</f>
        <v>0</v>
      </c>
      <c r="G36" s="71"/>
      <c r="J36" s="0" t="s">
        <v>254</v>
      </c>
      <c r="L36" s="62" t="n">
        <f aca="false">'P&amp;S63K'!M35+'P&amp;S247'!M30+'P&amp;S259'!M29</f>
        <v>-1031</v>
      </c>
      <c r="M36" s="62" t="n">
        <f aca="false">'P&amp;S63K'!N35+'P&amp;S247'!N30+'P&amp;S259'!N29</f>
        <v>648357</v>
      </c>
      <c r="N36" s="62" t="n">
        <f aca="false">L36+M36</f>
        <v>647326</v>
      </c>
      <c r="O36" s="62" t="n">
        <v>493580</v>
      </c>
      <c r="P36" s="62" t="n">
        <f aca="false">N36-O36</f>
        <v>153746</v>
      </c>
      <c r="S36" s="0" t="s">
        <v>326</v>
      </c>
      <c r="T36" s="75" t="n">
        <f aca="false">-F35</f>
        <v>-16267.5</v>
      </c>
      <c r="U36" s="60" t="n">
        <v>0</v>
      </c>
    </row>
    <row r="37" customFormat="false" ht="12.75" hidden="false" customHeight="false" outlineLevel="0" collapsed="false">
      <c r="C37" s="0" t="s">
        <v>250</v>
      </c>
      <c r="D37" s="62" t="n">
        <f aca="false">'P&amp;S63K'!G33+'P&amp;S247'!G25+'P&amp;S259'!G24</f>
        <v>647326</v>
      </c>
      <c r="E37" s="62" t="n">
        <v>493580</v>
      </c>
      <c r="F37" s="72" t="n">
        <f aca="false">D37-E37</f>
        <v>153746</v>
      </c>
      <c r="G37" s="71" t="s">
        <v>273</v>
      </c>
      <c r="I37" s="61" t="s">
        <v>256</v>
      </c>
      <c r="L37" s="51" t="n">
        <f aca="false">SUM(L34:L36)</f>
        <v>842352</v>
      </c>
      <c r="M37" s="51" t="n">
        <f aca="false">SUM(M34:M36)</f>
        <v>45829</v>
      </c>
      <c r="N37" s="51" t="n">
        <f aca="false">SUM(N34:N36)</f>
        <v>888181</v>
      </c>
      <c r="O37" s="51" t="n">
        <f aca="false">SUM(O34:O36)</f>
        <v>645465</v>
      </c>
      <c r="P37" s="51" t="n">
        <f aca="false">SUM(P34:P36)</f>
        <v>242716</v>
      </c>
      <c r="Q37" s="71" t="s">
        <v>273</v>
      </c>
    </row>
    <row r="38" customFormat="false" ht="12.75" hidden="false" customHeight="false" outlineLevel="0" collapsed="false">
      <c r="B38" s="0" t="s">
        <v>252</v>
      </c>
      <c r="D38" s="51" t="n">
        <f aca="false">SUM(D32:D37)</f>
        <v>4330791.35999999</v>
      </c>
      <c r="E38" s="51" t="n">
        <f aca="false">SUM(E32:E37)</f>
        <v>500422.2</v>
      </c>
      <c r="F38" s="70" t="n">
        <f aca="false">SUM(F32:F37)</f>
        <v>3830369.15999999</v>
      </c>
      <c r="G38" s="70"/>
      <c r="S38" s="0" t="s">
        <v>327</v>
      </c>
      <c r="T38" s="75"/>
      <c r="U38" s="75" t="n">
        <f aca="false">T38</f>
        <v>0</v>
      </c>
    </row>
    <row r="39" customFormat="false" ht="13.5" hidden="false" customHeight="false" outlineLevel="0" collapsed="false">
      <c r="F39" s="70"/>
      <c r="G39" s="70"/>
      <c r="I39" s="61" t="s">
        <v>258</v>
      </c>
      <c r="L39" s="64" t="n">
        <f aca="false">L31-L37</f>
        <v>1609835.15</v>
      </c>
      <c r="M39" s="64" t="n">
        <f aca="false">M31-M37</f>
        <v>-45829</v>
      </c>
      <c r="N39" s="64" t="n">
        <f aca="false">N31-N37</f>
        <v>1564006.15</v>
      </c>
      <c r="O39" s="64" t="n">
        <f aca="false">O31-O37</f>
        <v>1198716.34</v>
      </c>
      <c r="P39" s="64" t="n">
        <f aca="false">P31-P37</f>
        <v>365289.81</v>
      </c>
      <c r="Q39" s="51"/>
      <c r="S39" s="0" t="s">
        <v>328</v>
      </c>
      <c r="T39" s="60" t="n">
        <f aca="false">-P34</f>
        <v>-88970</v>
      </c>
    </row>
    <row r="40" customFormat="false" ht="13.5" hidden="false" customHeight="false" outlineLevel="0" collapsed="false">
      <c r="B40" s="0" t="s">
        <v>255</v>
      </c>
      <c r="D40" s="60" t="n">
        <f aca="false">'P&amp;S63K'!G36+'P&amp;S247'!G28+'P&amp;S259'!G27</f>
        <v>3465000</v>
      </c>
      <c r="E40" s="60" t="n">
        <v>3465000</v>
      </c>
      <c r="F40" s="71" t="n">
        <f aca="false">D40-E40</f>
        <v>0</v>
      </c>
      <c r="G40" s="71"/>
      <c r="L40" s="60"/>
      <c r="S40" s="0" t="s">
        <v>329</v>
      </c>
      <c r="T40" s="75" t="n">
        <f aca="false">-F32-T39</f>
        <v>-2628803.34999999</v>
      </c>
    </row>
    <row r="41" customFormat="false" ht="12.75" hidden="false" customHeight="false" outlineLevel="0" collapsed="false">
      <c r="F41" s="70"/>
      <c r="G41" s="70"/>
      <c r="I41" s="61" t="s">
        <v>285</v>
      </c>
      <c r="L41" s="51"/>
    </row>
    <row r="42" customFormat="false" ht="12.75" hidden="false" customHeight="false" outlineLevel="0" collapsed="false">
      <c r="B42" s="0" t="s">
        <v>257</v>
      </c>
      <c r="D42" s="60" t="n">
        <f aca="false">'P&amp;S247'!G30+'P&amp;S63K'!G38+'P&amp;S259'!G29</f>
        <v>41315241.18</v>
      </c>
      <c r="E42" s="60" t="n">
        <v>40949951.38</v>
      </c>
      <c r="F42" s="71" t="n">
        <f aca="false">D42-E42</f>
        <v>365289.800000012</v>
      </c>
      <c r="G42" s="71"/>
      <c r="J42" s="0" t="s">
        <v>330</v>
      </c>
      <c r="L42" s="51"/>
      <c r="S42" s="0" t="s">
        <v>331</v>
      </c>
      <c r="T42" s="75" t="n">
        <f aca="false">-P36</f>
        <v>-153746</v>
      </c>
    </row>
    <row r="43" customFormat="false" ht="12.75" hidden="false" customHeight="false" outlineLevel="0" collapsed="false">
      <c r="F43" s="70"/>
      <c r="G43" s="70"/>
      <c r="J43" s="0" t="s">
        <v>332</v>
      </c>
      <c r="L43" s="51"/>
    </row>
    <row r="44" customFormat="false" ht="13.5" hidden="false" customHeight="false" outlineLevel="0" collapsed="false">
      <c r="A44" s="61" t="s">
        <v>259</v>
      </c>
      <c r="D44" s="64" t="n">
        <f aca="false">SUM(D38:D42)</f>
        <v>49111032.54</v>
      </c>
      <c r="E44" s="64" t="n">
        <f aca="false">SUM(E38:E42)</f>
        <v>44915373.58</v>
      </c>
      <c r="F44" s="76" t="n">
        <f aca="false">SUM(F38:F42)</f>
        <v>4195658.96</v>
      </c>
      <c r="G44" s="70"/>
      <c r="J44" s="0" t="s">
        <v>333</v>
      </c>
      <c r="L44" s="51"/>
      <c r="S44" s="0" t="s">
        <v>334</v>
      </c>
      <c r="T44" s="75" t="n">
        <f aca="false">F14+F25</f>
        <v>102819.24</v>
      </c>
      <c r="U44" s="77" t="n">
        <f aca="false">T44</f>
        <v>102819.24</v>
      </c>
    </row>
    <row r="45" customFormat="false" ht="13.5" hidden="false" customHeight="false" outlineLevel="0" collapsed="false">
      <c r="J45" s="0" t="s">
        <v>335</v>
      </c>
      <c r="L45" s="51"/>
    </row>
    <row r="46" customFormat="false" ht="13.5" hidden="false" customHeight="false" outlineLevel="0" collapsed="false">
      <c r="D46" s="51" t="n">
        <f aca="false">D27-D44</f>
        <v>0</v>
      </c>
      <c r="L46" s="51"/>
      <c r="S46" s="0" t="s">
        <v>21</v>
      </c>
      <c r="T46" s="74" t="n">
        <f aca="false">-T22+T24+T27+T28+T30+T32+T34+T40+T39+T42+T44+T36</f>
        <v>-0.00999998439510819</v>
      </c>
      <c r="U46" s="78" t="n">
        <f aca="false">SUM(U22:U45)</f>
        <v>3416618.56</v>
      </c>
    </row>
    <row r="47" customFormat="false" ht="13.5" hidden="false" customHeight="false" outlineLevel="0" collapsed="false">
      <c r="A47" s="61" t="s">
        <v>262</v>
      </c>
      <c r="I47" s="0" t="s">
        <v>336</v>
      </c>
      <c r="L47" s="51"/>
    </row>
    <row r="48" customFormat="false" ht="12.75" hidden="false" customHeight="false" outlineLevel="0" collapsed="false">
      <c r="B48" s="0" t="s">
        <v>263</v>
      </c>
      <c r="D48" s="51" t="n">
        <f aca="false">'P&amp;S63K'!G44</f>
        <v>39530241.16</v>
      </c>
      <c r="E48" s="79" t="n">
        <v>39455109.35</v>
      </c>
      <c r="F48" s="51" t="n">
        <f aca="false">D48-E48</f>
        <v>75131.8100000024</v>
      </c>
      <c r="J48" s="0" t="s">
        <v>337</v>
      </c>
      <c r="L48" s="51"/>
      <c r="S48" s="0" t="s">
        <v>338</v>
      </c>
    </row>
    <row r="49" customFormat="false" ht="12.75" hidden="false" customHeight="false" outlineLevel="0" collapsed="false">
      <c r="B49" s="0" t="s">
        <v>294</v>
      </c>
      <c r="D49" s="60" t="n">
        <f aca="false">'P&amp;S259'!G35</f>
        <v>-66.1162849999998</v>
      </c>
      <c r="E49" s="80" t="n">
        <v>-62.95</v>
      </c>
      <c r="F49" s="60" t="n">
        <f aca="false">D49-E49</f>
        <v>-3.1662849999998</v>
      </c>
      <c r="G49" s="60"/>
      <c r="J49" s="0" t="s">
        <v>339</v>
      </c>
      <c r="L49" s="51"/>
    </row>
    <row r="50" customFormat="false" ht="12.75" hidden="false" customHeight="false" outlineLevel="0" collapsed="false">
      <c r="B50" s="0" t="s">
        <v>295</v>
      </c>
      <c r="D50" s="60" t="n">
        <f aca="false">'P&amp;S259'!G36</f>
        <v>-661094.693714999</v>
      </c>
      <c r="E50" s="80" t="n">
        <v>-629424.86</v>
      </c>
      <c r="F50" s="60" t="n">
        <f aca="false">D50-E50</f>
        <v>-31669.8337149989</v>
      </c>
      <c r="G50" s="60"/>
      <c r="J50" s="0" t="s">
        <v>340</v>
      </c>
      <c r="L50" s="51"/>
      <c r="S50" s="0" t="s">
        <v>341</v>
      </c>
    </row>
    <row r="51" customFormat="false" ht="12.75" hidden="false" customHeight="false" outlineLevel="0" collapsed="false">
      <c r="B51" s="0" t="s">
        <v>277</v>
      </c>
      <c r="D51" s="60" t="n">
        <f aca="false">'P&amp;S247'!G36</f>
        <v>244.066489</v>
      </c>
      <c r="E51" s="80" t="n">
        <v>212.43</v>
      </c>
      <c r="F51" s="60" t="n">
        <f aca="false">D51-E51</f>
        <v>31.6364890000001</v>
      </c>
      <c r="G51" s="60"/>
      <c r="J51" s="0" t="s">
        <v>335</v>
      </c>
      <c r="L51" s="51"/>
    </row>
    <row r="52" customFormat="false" ht="12.75" hidden="false" customHeight="false" outlineLevel="0" collapsed="false">
      <c r="B52" s="0" t="s">
        <v>279</v>
      </c>
      <c r="D52" s="60" t="n">
        <f aca="false">'P&amp;S247'!G37</f>
        <v>2445916.773511</v>
      </c>
      <c r="E52" s="81" t="n">
        <v>2124117.41</v>
      </c>
      <c r="F52" s="60" t="n">
        <f aca="false">D52-E52</f>
        <v>321799.363510998</v>
      </c>
      <c r="G52" s="60"/>
      <c r="L52" s="60"/>
      <c r="S52" s="0" t="s">
        <v>342</v>
      </c>
    </row>
    <row r="53" customFormat="false" ht="13.5" hidden="false" customHeight="false" outlineLevel="0" collapsed="false">
      <c r="A53" s="61" t="s">
        <v>264</v>
      </c>
      <c r="D53" s="64" t="n">
        <f aca="false">SUM(D48:D52)</f>
        <v>41315241.19</v>
      </c>
      <c r="E53" s="64" t="n">
        <f aca="false">SUM(E48:E52)</f>
        <v>40949951.38</v>
      </c>
      <c r="F53" s="64" t="n">
        <f aca="false">SUM(F48:F52)</f>
        <v>365289.810000001</v>
      </c>
      <c r="I53" s="61" t="s">
        <v>343</v>
      </c>
      <c r="L53" s="60"/>
    </row>
    <row r="54" customFormat="false" ht="13.5" hidden="false" customHeight="false" outlineLevel="0" collapsed="false">
      <c r="J54" s="0" t="s">
        <v>344</v>
      </c>
      <c r="L54" s="60"/>
    </row>
    <row r="55" customFormat="false" ht="12.75" hidden="false" customHeight="false" outlineLevel="0" collapsed="false">
      <c r="A55" s="61" t="s">
        <v>265</v>
      </c>
      <c r="L55" s="60"/>
    </row>
    <row r="56" customFormat="false" ht="12.75" hidden="false" customHeight="false" outlineLevel="0" collapsed="false">
      <c r="C56" s="0" t="s">
        <v>266</v>
      </c>
      <c r="L56" s="60"/>
    </row>
    <row r="57" customFormat="false" ht="12.75" hidden="false" customHeight="false" outlineLevel="0" collapsed="false">
      <c r="L57" s="60"/>
    </row>
    <row r="58" customFormat="false" ht="12.75" hidden="false" customHeight="false" outlineLevel="0" collapsed="false">
      <c r="A58" s="61" t="s">
        <v>285</v>
      </c>
      <c r="L58" s="60"/>
    </row>
    <row r="59" customFormat="false" ht="12.75" hidden="false" customHeight="false" outlineLevel="0" collapsed="false">
      <c r="C59" s="0" t="s">
        <v>286</v>
      </c>
      <c r="L59" s="51"/>
    </row>
    <row r="60" customFormat="false" ht="12.75" hidden="false" customHeight="false" outlineLevel="0" collapsed="false">
      <c r="C60" s="0" t="s">
        <v>287</v>
      </c>
      <c r="L60" s="51"/>
    </row>
    <row r="61" customFormat="false" ht="12.75" hidden="false" customHeight="false" outlineLevel="0" collapsed="false">
      <c r="C61" s="0" t="s">
        <v>288</v>
      </c>
      <c r="L61" s="60"/>
    </row>
    <row r="62" customFormat="false" ht="12.75" hidden="false" customHeight="false" outlineLevel="0" collapsed="false">
      <c r="C62" s="0" t="s">
        <v>289</v>
      </c>
      <c r="L62" s="60"/>
    </row>
    <row r="63" customFormat="false" ht="12.75" hidden="false" customHeight="false" outlineLevel="0" collapsed="false">
      <c r="L63" s="60"/>
    </row>
    <row r="64" customFormat="false" ht="12.75" hidden="false" customHeight="false" outlineLevel="0" collapsed="false">
      <c r="A64" s="0" t="s">
        <v>336</v>
      </c>
      <c r="L64" s="60"/>
    </row>
    <row r="65" customFormat="false" ht="12.75" hidden="false" customHeight="false" outlineLevel="0" collapsed="false">
      <c r="C65" s="0" t="s">
        <v>286</v>
      </c>
      <c r="L65" s="60"/>
    </row>
    <row r="66" customFormat="false" ht="12.75" hidden="false" customHeight="false" outlineLevel="0" collapsed="false">
      <c r="C66" s="0" t="s">
        <v>287</v>
      </c>
      <c r="L66" s="60"/>
    </row>
    <row r="67" customFormat="false" ht="12.75" hidden="false" customHeight="false" outlineLevel="0" collapsed="false">
      <c r="C67" s="0" t="s">
        <v>288</v>
      </c>
      <c r="L67" s="60"/>
    </row>
    <row r="68" customFormat="false" ht="12.75" hidden="false" customHeight="false" outlineLevel="0" collapsed="false">
      <c r="C68" s="0" t="s">
        <v>289</v>
      </c>
      <c r="L68" s="60"/>
    </row>
    <row r="69" customFormat="false" ht="12.75" hidden="false" customHeight="false" outlineLevel="0" collapsed="false">
      <c r="L69" s="60"/>
    </row>
    <row r="70" customFormat="false" ht="12.75" hidden="false" customHeight="false" outlineLevel="0" collapsed="false">
      <c r="L70" s="60"/>
    </row>
  </sheetData>
  <mergeCells count="10">
    <mergeCell ref="A1:D1"/>
    <mergeCell ref="I1:N1"/>
    <mergeCell ref="S1:U1"/>
    <mergeCell ref="A2:D2"/>
    <mergeCell ref="I2:N2"/>
    <mergeCell ref="S2:U2"/>
    <mergeCell ref="A3:D3"/>
    <mergeCell ref="I3:N3"/>
    <mergeCell ref="S3:U3"/>
    <mergeCell ref="S4:U4"/>
  </mergeCells>
  <printOptions headings="false" gridLines="false" gridLinesSet="true" horizontalCentered="tru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2000-04-17T18:42:52Z</dcterms:created>
  <dc:creator>apearce</dc:creator>
  <dc:description/>
  <dc:language>en-US</dc:language>
  <cp:lastModifiedBy>KARRY KENDALL</cp:lastModifiedBy>
  <cp:lastPrinted>2000-09-14T00:37:13Z</cp:lastPrinted>
  <cp:revision>0</cp:revision>
  <dc:subject/>
  <dc:title/>
</cp:coreProperties>
</file>