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Summary" sheetId="2" state="visible" r:id="rId4"/>
    <sheet name="Truck Loading" sheetId="3" state="visible" r:id="rId5"/>
    <sheet name="Fug" sheetId="4" state="visible" r:id="rId6"/>
    <sheet name="Tanks" sheetId="5" state="visible" r:id="rId7"/>
    <sheet name="Engines" sheetId="6" state="visible" r:id="rId8"/>
  </sheets>
  <definedNames>
    <definedName function="false" hidden="false" localSheetId="5" name="_xlnm.Print_Area" vbProcedure="false">Engines!$A$1:$N$33</definedName>
    <definedName function="false" hidden="false" localSheetId="5" name="_xlnm.Print_Titles" vbProcedure="false">Engines!$3:$13</definedName>
    <definedName function="false" hidden="false" localSheetId="3" name="_xlnm.Print_Area" vbProcedure="false">Fug!$A$1:$I$29</definedName>
    <definedName function="false" hidden="false" localSheetId="1" name="_xlnm.Print_Area" vbProcedure="false">Summary!$A$1:$H$18</definedName>
    <definedName function="false" hidden="false" localSheetId="4" name="_xlnm.Print_Area" vbProcedure="false">Tanks!$A$1:$K$18</definedName>
    <definedName function="false" hidden="false" localSheetId="2" name="_xlnm.Print_Area" vbProcedure="false">'Truck Loading'!$A$1:$I$19</definedName>
    <definedName function="false" hidden="false" name="Print_Area_MI" vbProcedure="false">Engines!$A$14:$T$78</definedName>
    <definedName function="false" hidden="false" localSheetId="5" name="Print_Titles_MI" vbProcedure="false">Engines!$3:$13</definedName>
    <definedName function="false" hidden="false" localSheetId="5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<sst xmlns="http://schemas.openxmlformats.org/spreadsheetml/2006/main" count="242" uniqueCount="173">
  <si>
    <t xml:space="preserve">NORTHERN NATURAL GAS COMPANY</t>
  </si>
  <si>
    <t xml:space="preserve">MARTIN COUNTY #1 COMPRESSOR STATION</t>
  </si>
  <si>
    <t xml:space="preserve">PERMIT BY RULE</t>
  </si>
  <si>
    <t xml:space="preserve">SUMMARY OF EMISSIONS</t>
  </si>
  <si>
    <t xml:space="preserve">2000 EMISSIONS (tpy)</t>
  </si>
  <si>
    <t xml:space="preserve">EPN</t>
  </si>
  <si>
    <t xml:space="preserve">UNIT ID</t>
  </si>
  <si>
    <t xml:space="preserve">NOx</t>
  </si>
  <si>
    <t xml:space="preserve">CO</t>
  </si>
  <si>
    <t xml:space="preserve">VOC</t>
  </si>
  <si>
    <t xml:space="preserve">PM</t>
  </si>
  <si>
    <t xml:space="preserve">SO2</t>
  </si>
  <si>
    <t xml:space="preserve">HAP</t>
  </si>
  <si>
    <t xml:space="preserve">T-1</t>
  </si>
  <si>
    <t xml:space="preserve">Condensate Tank No. 1</t>
  </si>
  <si>
    <t xml:space="preserve">C-1</t>
  </si>
  <si>
    <t xml:space="preserve">White Superior G825</t>
  </si>
  <si>
    <t xml:space="preserve">C-2</t>
  </si>
  <si>
    <t xml:space="preserve">Waukesha 3711</t>
  </si>
  <si>
    <t xml:space="preserve">FUG-1</t>
  </si>
  <si>
    <t xml:space="preserve">Fugitives</t>
  </si>
  <si>
    <t xml:space="preserve">LOAD</t>
  </si>
  <si>
    <t xml:space="preserve">Truck Loading</t>
  </si>
  <si>
    <t xml:space="preserve">TOTAL </t>
  </si>
  <si>
    <t xml:space="preserve">LOADING EMISSIONS CALCULATIONS </t>
  </si>
  <si>
    <t xml:space="preserve">Mol</t>
  </si>
  <si>
    <t xml:space="preserve">Daily Max</t>
  </si>
  <si>
    <t xml:space="preserve">AVG. VAPOR</t>
  </si>
  <si>
    <t xml:space="preserve">SAT.</t>
  </si>
  <si>
    <t xml:space="preserve">ANNUAL</t>
  </si>
  <si>
    <t xml:space="preserve">MONTHLY</t>
  </si>
  <si>
    <t xml:space="preserve">EPN:</t>
  </si>
  <si>
    <t xml:space="preserve">PRODUCT</t>
  </si>
  <si>
    <t xml:space="preserve">Wt</t>
  </si>
  <si>
    <t xml:space="preserve">Ambient</t>
  </si>
  <si>
    <t xml:space="preserve">PRESSURE</t>
  </si>
  <si>
    <t xml:space="preserve">FACTOR</t>
  </si>
  <si>
    <t xml:space="preserve">THROUGHPUT</t>
  </si>
  <si>
    <t xml:space="preserve">EMISSIONS</t>
  </si>
  <si>
    <t xml:space="preserve">(1)</t>
  </si>
  <si>
    <t xml:space="preserve">(lb/lb-mol)</t>
  </si>
  <si>
    <t xml:space="preserve">deg F</t>
  </si>
  <si>
    <t xml:space="preserve">psia</t>
  </si>
  <si>
    <t xml:space="preserve">(2)</t>
  </si>
  <si>
    <t xml:space="preserve">(gals/year)</t>
  </si>
  <si>
    <t xml:space="preserve">tons/year</t>
  </si>
  <si>
    <t xml:space="preserve">CONDENSATE</t>
  </si>
  <si>
    <t xml:space="preserve">NOTES:</t>
  </si>
  <si>
    <t xml:space="preserve">(1) Condensate is assumed to be 100 percent VOC.</t>
  </si>
  <si>
    <t xml:space="preserve">(2) Saturation factor for submerged loading, dedicated normal service.</t>
  </si>
  <si>
    <t xml:space="preserve">(3) Max ambient temperatures taken from EPA Tanks program database.</t>
  </si>
  <si>
    <t xml:space="preserve">EPN: FUG-1                              AREA FUGITIVE EMISSIONS</t>
  </si>
  <si>
    <t xml:space="preserve">EMISSION</t>
  </si>
  <si>
    <t xml:space="preserve">PERCENT</t>
  </si>
  <si>
    <t xml:space="preserve">COMPONENT</t>
  </si>
  <si>
    <t xml:space="preserve">COUNT</t>
  </si>
  <si>
    <t xml:space="preserve">FACTOR *1</t>
  </si>
  <si>
    <t xml:space="preserve">HOURS</t>
  </si>
  <si>
    <t xml:space="preserve"> VOC *1</t>
  </si>
  <si>
    <t xml:space="preserve">DAILY</t>
  </si>
  <si>
    <t xml:space="preserve">(lb/hr/comp)</t>
  </si>
  <si>
    <t xml:space="preserve">(lb/yr)</t>
  </si>
  <si>
    <t xml:space="preserve">(tn/yr)</t>
  </si>
  <si>
    <t xml:space="preserve">(lb/day)</t>
  </si>
  <si>
    <t xml:space="preserve">VALVES:</t>
  </si>
  <si>
    <t xml:space="preserve"> </t>
  </si>
  <si>
    <t xml:space="preserve">GAS/VAPOR</t>
  </si>
  <si>
    <t xml:space="preserve">LIGHT LIQUID</t>
  </si>
  <si>
    <t xml:space="preserve">HEAVY LIQUID</t>
  </si>
  <si>
    <t xml:space="preserve">FLANGES:</t>
  </si>
  <si>
    <t xml:space="preserve">COMPRESSORS: </t>
  </si>
  <si>
    <t xml:space="preserve">OPEN ENDED LINES</t>
  </si>
  <si>
    <t xml:space="preserve">PUMPS</t>
  </si>
  <si>
    <t xml:space="preserve">RELIEF VALVES/Other:</t>
  </si>
  <si>
    <t xml:space="preserve">SAMPLE CONNECTIONS:</t>
  </si>
  <si>
    <t xml:space="preserve">TOTAL VOC (59999):</t>
  </si>
  <si>
    <t xml:space="preserve">1. Percent VOC for liquid stream conservatively estimated.</t>
  </si>
  <si>
    <t xml:space="preserve">2. Percent VOC for gas streams from gas analysis.</t>
  </si>
  <si>
    <t xml:space="preserve">TANK EMISSIONS</t>
  </si>
  <si>
    <t xml:space="preserve">Annual</t>
  </si>
  <si>
    <t xml:space="preserve">Maximum </t>
  </si>
  <si>
    <t xml:space="preserve">Working </t>
  </si>
  <si>
    <t xml:space="preserve">Standing</t>
  </si>
  <si>
    <t xml:space="preserve">Max Hourly</t>
  </si>
  <si>
    <t xml:space="preserve">Ozone</t>
  </si>
  <si>
    <t xml:space="preserve">Throughput</t>
  </si>
  <si>
    <t xml:space="preserve">Fill Rate</t>
  </si>
  <si>
    <t xml:space="preserve">Losses</t>
  </si>
  <si>
    <t xml:space="preserve">Emissions </t>
  </si>
  <si>
    <t xml:space="preserve">Emissions</t>
  </si>
  <si>
    <t xml:space="preserve">Tank ID</t>
  </si>
  <si>
    <t xml:space="preserve">Contents</t>
  </si>
  <si>
    <t xml:space="preserve">Capacity (gals)</t>
  </si>
  <si>
    <t xml:space="preserve">(gal/yr)</t>
  </si>
  <si>
    <t xml:space="preserve">(gals/hr)</t>
  </si>
  <si>
    <t xml:space="preserve">(tpy)</t>
  </si>
  <si>
    <t xml:space="preserve">(lb/hr)</t>
  </si>
  <si>
    <t xml:space="preserve">TANK-1</t>
  </si>
  <si>
    <t xml:space="preserve">Condensate</t>
  </si>
  <si>
    <t xml:space="preserve">TOTAL</t>
  </si>
  <si>
    <t xml:space="preserve">Notes:</t>
  </si>
  <si>
    <t xml:space="preserve">1. Maximum fill rate is conservatively estimated.</t>
  </si>
  <si>
    <t xml:space="preserve">2. Maximum hourly emission rate estimated as: (working losses)*(hourly throughput)/(annual throughput) + (standing losses/8760)</t>
  </si>
  <si>
    <t xml:space="preserve">3. Ozone emissions (lb/day) based on annualized emissions (tpy).</t>
  </si>
  <si>
    <t xml:space="preserve">4. Annual throughput conservatively estimated.</t>
  </si>
  <si>
    <t xml:space="preserve">NATURAL GAS FIRED ENGINES</t>
  </si>
  <si>
    <t xml:space="preserve">Engine</t>
  </si>
  <si>
    <t xml:space="preserve">Rated</t>
  </si>
  <si>
    <t xml:space="preserve">Theoretical</t>
  </si>
  <si>
    <t xml:space="preserve">ID No</t>
  </si>
  <si>
    <t xml:space="preserve">Power</t>
  </si>
  <si>
    <t xml:space="preserve">Operating</t>
  </si>
  <si>
    <t xml:space="preserve">Heat Rate</t>
  </si>
  <si>
    <t xml:space="preserve">(hp)</t>
  </si>
  <si>
    <t xml:space="preserve">(hrs/yr)</t>
  </si>
  <si>
    <t xml:space="preserve">(btu/hp-hr)</t>
  </si>
  <si>
    <t xml:space="preserve">ANNUAL EMISSIONS</t>
  </si>
  <si>
    <t xml:space="preserve">EMISSION FACTORS (lb/MMBtu)</t>
  </si>
  <si>
    <t xml:space="preserve">ANNUAL EMISSIONS (TONS/YR)</t>
  </si>
  <si>
    <t xml:space="preserve">Formaldehyde</t>
  </si>
  <si>
    <t xml:space="preserve">OZONE SEASON EMISSIONS</t>
  </si>
  <si>
    <t xml:space="preserve">DAILY EMISSIONS (LB/DAY)</t>
  </si>
  <si>
    <t xml:space="preserve">(1) Emission factor for all engines (in lb/MMBtu) from AP-42 (7/00) for 4-cycle rich-burn engines operating at less than 90% load.</t>
  </si>
  <si>
    <t xml:space="preserve">(2) 100% of Total Outlet particulate is assumed to be PM10 and PM2.5, including filterables and condensables.   </t>
  </si>
  <si>
    <t xml:space="preserve">(3) Theoretical heat rate conservatively estimated. </t>
  </si>
  <si>
    <t xml:space="preserve">AP-42 EMISSION FACTORS FROM SECTION 3.2, SUPPLEMENT E</t>
  </si>
  <si>
    <t xml:space="preserve">REFERENCE:</t>
  </si>
  <si>
    <t xml:space="preserve">RECIP COMPRESSOR OR TURBINE? (S/T)</t>
  </si>
  <si>
    <t xml:space="preserve">COMPRESSOR TYPE?   (2L,4L,4R)</t>
  </si>
  <si>
    <t xml:space="preserve">2L = 2 CYCLE LEAN BURN, 4L = 4 CYCLE LEAN BURN</t>
  </si>
  <si>
    <t xml:space="preserve">4R = 4 CYCLE RICH BURN</t>
  </si>
  <si>
    <t xml:space="preserve">CONTROL TYPE:</t>
  </si>
  <si>
    <t xml:space="preserve">U-UNCONTROLLED</t>
  </si>
  <si>
    <t xml:space="preserve">1-PRECOMBUSTION CHAMBER</t>
  </si>
  <si>
    <t xml:space="preserve">2-INTERCOOL</t>
  </si>
  <si>
    <t xml:space="preserve">3-CLEANBURN</t>
  </si>
  <si>
    <t xml:space="preserve">4-NSCR</t>
  </si>
  <si>
    <t xml:space="preserve">5-SCR</t>
  </si>
  <si>
    <t xml:space="preserve">All units are gm/hp-hr</t>
  </si>
  <si>
    <t xml:space="preserve">HAZARDOUS AIR POLLUTANTS (actual test data )</t>
  </si>
  <si>
    <t xml:space="preserve">TOC</t>
  </si>
  <si>
    <t xml:space="preserve">nmVOC</t>
  </si>
  <si>
    <t xml:space="preserve">NH3</t>
  </si>
  <si>
    <t xml:space="preserve">HCHO</t>
  </si>
  <si>
    <t xml:space="preserve">Benzene</t>
  </si>
  <si>
    <t xml:space="preserve">Toluene</t>
  </si>
  <si>
    <t xml:space="preserve">Ethylbenzene</t>
  </si>
  <si>
    <t xml:space="preserve">Xylenes</t>
  </si>
  <si>
    <t xml:space="preserve">Propylene</t>
  </si>
  <si>
    <t xml:space="preserve">Naphthalene</t>
  </si>
  <si>
    <t xml:space="preserve">Acetaldehyde</t>
  </si>
  <si>
    <t xml:space="preserve">Acrolein</t>
  </si>
  <si>
    <t xml:space="preserve">T</t>
  </si>
  <si>
    <t xml:space="preserve">Gas Turbines -U</t>
  </si>
  <si>
    <t xml:space="preserve">S,2L,U</t>
  </si>
  <si>
    <t xml:space="preserve">2-Cycle Lean Burn -U</t>
  </si>
  <si>
    <t xml:space="preserve"> HAP's from Table 3.2-3</t>
  </si>
  <si>
    <t xml:space="preserve">S,4L,U</t>
  </si>
  <si>
    <t xml:space="preserve">4-Cycle Lean Burn -U</t>
  </si>
  <si>
    <t xml:space="preserve">S,4R,U</t>
  </si>
  <si>
    <t xml:space="preserve">4-Cycle Rich Burn -U</t>
  </si>
  <si>
    <t xml:space="preserve"> HAP's from Table 3.2-5 Inlet test values</t>
  </si>
  <si>
    <t xml:space="preserve">S,2L,2</t>
  </si>
  <si>
    <t xml:space="preserve">2-Cycle Lean Burn -C(+A/F,Intercool)</t>
  </si>
  <si>
    <t xml:space="preserve">S,4R,4</t>
  </si>
  <si>
    <t xml:space="preserve">4-Cycle Rich Burn -C(NSCR)</t>
  </si>
  <si>
    <t xml:space="preserve"> HAP's from Table 3.2-5 Oulet test values</t>
  </si>
  <si>
    <t xml:space="preserve">S,4L,5</t>
  </si>
  <si>
    <t xml:space="preserve">4-Cycle Lean Burn -C(SCR)</t>
  </si>
  <si>
    <t xml:space="preserve">S,2L,1</t>
  </si>
  <si>
    <t xml:space="preserve">2-Cycle Lean Burn -C(PreCombustion)</t>
  </si>
  <si>
    <t xml:space="preserve">S,2L,3</t>
  </si>
  <si>
    <t xml:space="preserve">2-Cycle Lean Burn -C(CleanBurn)</t>
  </si>
</sst>
</file>

<file path=xl/styles.xml><?xml version="1.0" encoding="utf-8"?>
<styleSheet xmlns="http://schemas.openxmlformats.org/spreadsheetml/2006/main">
  <numFmts count="21">
    <numFmt numFmtId="164" formatCode="0.00_)"/>
    <numFmt numFmtId="165" formatCode="[$-409]#,##0_);\(#,##0\)"/>
    <numFmt numFmtId="166" formatCode="0_)"/>
    <numFmt numFmtId="167" formatCode="0.0_)"/>
    <numFmt numFmtId="168" formatCode="General_)"/>
    <numFmt numFmtId="169" formatCode="#,##0.0_);\(#,##0.0\)"/>
    <numFmt numFmtId="170" formatCode="0"/>
    <numFmt numFmtId="171" formatCode="0.00000"/>
    <numFmt numFmtId="172" formatCode="0%"/>
    <numFmt numFmtId="173" formatCode="0.0%"/>
    <numFmt numFmtId="174" formatCode="0.0000_)"/>
    <numFmt numFmtId="175" formatCode="0.0000000_)"/>
    <numFmt numFmtId="176" formatCode="0.00000_)"/>
    <numFmt numFmtId="177" formatCode="0.00000000_)"/>
    <numFmt numFmtId="178" formatCode="0.00%"/>
    <numFmt numFmtId="179" formatCode="0.00"/>
    <numFmt numFmtId="180" formatCode="0.0"/>
    <numFmt numFmtId="181" formatCode="_(* #,##0.00_);_(* \(#,##0.00\);_(* \-??_);_(@_)"/>
    <numFmt numFmtId="182" formatCode="0.000000_)"/>
    <numFmt numFmtId="183" formatCode="0.000_)"/>
    <numFmt numFmtId="184" formatCode="mm/dd/yy_)"/>
  </numFmts>
  <fonts count="1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Small Fonts"/>
      <family val="0"/>
    </font>
    <font>
      <sz val="12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0"/>
      <name val="Times New Roman"/>
      <family val="0"/>
    </font>
    <font>
      <b val="true"/>
      <i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0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double"/>
      <right/>
      <top style="thin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1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5" fillId="3" borderId="28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7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5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5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5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5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0" fillId="0" borderId="2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0" fillId="0" borderId="2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 dec" xfId="20"/>
    <cellStyle name="PSChar" xfId="21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14.21"/>
    <col collapsed="false" customWidth="true" hidden="false" outlineLevel="0" max="2" min="2" style="1" width="39.55"/>
    <col collapsed="false" customWidth="true" hidden="false" outlineLevel="0" max="3" min="3" style="1" width="9.55"/>
    <col collapsed="false" customWidth="true" hidden="false" outlineLevel="0" max="4" min="4" style="1" width="9.77"/>
    <col collapsed="false" customWidth="true" hidden="false" outlineLevel="0" max="5" min="5" style="1" width="9.21"/>
    <col collapsed="false" customWidth="true" hidden="false" outlineLevel="0" max="6" min="6" style="1" width="8.55"/>
    <col collapsed="false" customWidth="true" hidden="false" outlineLevel="0" max="7" min="7" style="1" width="8.21"/>
    <col collapsed="false" customWidth="false" hidden="false" outlineLevel="0" max="9" min="8" style="1" width="8.88"/>
  </cols>
  <sheetData>
    <row r="1" customFormat="false" ht="18" hidden="false" customHeight="false" outlineLevel="0" collapsed="false">
      <c r="A1" s="2" t="s">
        <v>0</v>
      </c>
      <c r="B1" s="3"/>
    </row>
    <row r="2" customFormat="false" ht="18" hidden="false" customHeight="false" outlineLevel="0" collapsed="false">
      <c r="A2" s="2" t="s">
        <v>1</v>
      </c>
      <c r="B2" s="3"/>
    </row>
    <row r="3" customFormat="false" ht="18" hidden="false" customHeight="false" outlineLevel="0" collapsed="false">
      <c r="A3" s="2" t="s">
        <v>2</v>
      </c>
      <c r="B3" s="3"/>
    </row>
    <row r="5" customFormat="false" ht="15.75" hidden="false" customHeight="false" outlineLevel="0" collapsed="false">
      <c r="A5" s="4" t="s">
        <v>3</v>
      </c>
    </row>
    <row r="6" customFormat="false" ht="16.5" hidden="false" customHeight="false" outlineLevel="0" collapsed="false"/>
    <row r="7" customFormat="false" ht="15.75" hidden="false" customHeight="false" outlineLevel="0" collapsed="false">
      <c r="A7" s="5"/>
      <c r="B7" s="6"/>
      <c r="C7" s="7" t="s">
        <v>4</v>
      </c>
      <c r="D7" s="7"/>
      <c r="E7" s="7"/>
      <c r="F7" s="7"/>
      <c r="G7" s="7"/>
      <c r="H7" s="7"/>
    </row>
    <row r="8" customFormat="false" ht="15.75" hidden="false" customHeight="false" outlineLevel="0" collapsed="false">
      <c r="A8" s="8" t="s">
        <v>5</v>
      </c>
      <c r="B8" s="9" t="s">
        <v>6</v>
      </c>
      <c r="C8" s="10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2" t="s">
        <v>12</v>
      </c>
    </row>
    <row r="9" customFormat="false" ht="16.5" hidden="false" customHeight="false" outlineLevel="0" collapsed="false">
      <c r="A9" s="13"/>
      <c r="B9" s="14"/>
      <c r="C9" s="15"/>
      <c r="D9" s="16"/>
      <c r="E9" s="16"/>
      <c r="F9" s="16"/>
      <c r="G9" s="16"/>
      <c r="H9" s="17"/>
    </row>
    <row r="10" customFormat="false" ht="15.75" hidden="false" customHeight="false" outlineLevel="0" collapsed="false">
      <c r="A10" s="18" t="s">
        <v>13</v>
      </c>
      <c r="B10" s="19" t="s">
        <v>14</v>
      </c>
      <c r="C10" s="20" t="n">
        <v>0</v>
      </c>
      <c r="D10" s="20" t="n">
        <v>0</v>
      </c>
      <c r="E10" s="20" t="n">
        <f aca="false">+Tanks!H10</f>
        <v>0.029675</v>
      </c>
      <c r="F10" s="20" t="n">
        <v>0</v>
      </c>
      <c r="G10" s="21" t="n">
        <v>0</v>
      </c>
      <c r="H10" s="22" t="n">
        <v>0</v>
      </c>
    </row>
    <row r="11" customFormat="false" ht="15.75" hidden="false" customHeight="false" outlineLevel="0" collapsed="false">
      <c r="A11" s="18" t="s">
        <v>15</v>
      </c>
      <c r="B11" s="19" t="s">
        <v>16</v>
      </c>
      <c r="C11" s="20" t="n">
        <f aca="false">+Engines!H17</f>
        <v>21.67735365</v>
      </c>
      <c r="D11" s="20" t="n">
        <f aca="false">+Engines!I17</f>
        <v>33.51872745</v>
      </c>
      <c r="E11" s="20" t="n">
        <f aca="false">+Engines!J17</f>
        <v>0.282665052</v>
      </c>
      <c r="F11" s="20" t="n">
        <f aca="false">+Engines!K17</f>
        <v>0.18535569795</v>
      </c>
      <c r="G11" s="20" t="n">
        <f aca="false">+Engines!L17</f>
        <v>0.00561510306</v>
      </c>
      <c r="H11" s="22" t="n">
        <f aca="false">+Engines!M17</f>
        <v>0.1957646475</v>
      </c>
    </row>
    <row r="12" customFormat="false" ht="15.75" hidden="false" customHeight="false" outlineLevel="0" collapsed="false">
      <c r="A12" s="18" t="s">
        <v>17</v>
      </c>
      <c r="B12" s="19" t="s">
        <v>18</v>
      </c>
      <c r="C12" s="20" t="n">
        <f aca="false">+Engines!H18</f>
        <v>42.5940984</v>
      </c>
      <c r="D12" s="20" t="n">
        <f aca="false">+Engines!I18</f>
        <v>65.8613592</v>
      </c>
      <c r="E12" s="20" t="n">
        <f aca="false">+Engines!J18</f>
        <v>0.555412032</v>
      </c>
      <c r="F12" s="20" t="n">
        <f aca="false">+Engines!K18</f>
        <v>0.3642076872</v>
      </c>
      <c r="G12" s="20" t="n">
        <f aca="false">+Engines!L18</f>
        <v>0.01103318496</v>
      </c>
      <c r="H12" s="22" t="n">
        <f aca="false">+Engines!M18</f>
        <v>0.38466036</v>
      </c>
    </row>
    <row r="13" customFormat="false" ht="15.75" hidden="false" customHeight="false" outlineLevel="0" collapsed="false">
      <c r="A13" s="18" t="s">
        <v>19</v>
      </c>
      <c r="B13" s="19" t="s">
        <v>20</v>
      </c>
      <c r="C13" s="20" t="n">
        <v>0</v>
      </c>
      <c r="D13" s="20" t="n">
        <v>0</v>
      </c>
      <c r="E13" s="20" t="n">
        <f aca="false">+Fug!G25</f>
        <v>0.49027092</v>
      </c>
      <c r="F13" s="20" t="n">
        <v>0</v>
      </c>
      <c r="G13" s="21" t="n">
        <v>0</v>
      </c>
      <c r="H13" s="22" t="n">
        <v>0</v>
      </c>
    </row>
    <row r="14" customFormat="false" ht="16.5" hidden="false" customHeight="false" outlineLevel="0" collapsed="false">
      <c r="A14" s="23" t="s">
        <v>21</v>
      </c>
      <c r="B14" s="24" t="s">
        <v>22</v>
      </c>
      <c r="C14" s="25" t="n">
        <v>0</v>
      </c>
      <c r="D14" s="20" t="n">
        <v>0</v>
      </c>
      <c r="E14" s="20" t="n">
        <f aca="false">+'Truck Loading'!H14</f>
        <v>0</v>
      </c>
      <c r="F14" s="20" t="n">
        <v>0</v>
      </c>
      <c r="G14" s="20" t="n">
        <v>0</v>
      </c>
      <c r="H14" s="26" t="n">
        <v>0</v>
      </c>
    </row>
    <row r="15" customFormat="false" ht="16.5" hidden="false" customHeight="false" outlineLevel="0" collapsed="false">
      <c r="A15" s="27" t="s">
        <v>23</v>
      </c>
      <c r="B15" s="28"/>
      <c r="C15" s="29" t="n">
        <f aca="false">SUM(C10:C14)</f>
        <v>64.27145205</v>
      </c>
      <c r="D15" s="30" t="n">
        <f aca="false">SUM(D10:D14)</f>
        <v>99.38008665</v>
      </c>
      <c r="E15" s="30" t="n">
        <f aca="false">SUM(E10:E14)</f>
        <v>1.358023004</v>
      </c>
      <c r="F15" s="30" t="n">
        <f aca="false">SUM(F10:F14)</f>
        <v>0.54956338515</v>
      </c>
      <c r="G15" s="30" t="n">
        <f aca="false">SUM(G10:G14)</f>
        <v>0.01664828802</v>
      </c>
      <c r="H15" s="31" t="n">
        <f aca="false">SUM(H10:H14)</f>
        <v>0.5804250075</v>
      </c>
    </row>
  </sheetData>
  <mergeCells count="1">
    <mergeCell ref="C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G16" activeCellId="0" sqref="G1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13.21"/>
    <col collapsed="false" customWidth="true" hidden="false" outlineLevel="0" max="5" min="5" style="0" width="11.99"/>
    <col collapsed="false" customWidth="true" hidden="false" outlineLevel="0" max="6" min="6" style="0" width="8.21"/>
    <col collapsed="false" customWidth="true" hidden="false" outlineLevel="0" max="7" min="7" style="0" width="13.55"/>
    <col collapsed="false" customWidth="true" hidden="false" outlineLevel="0" max="8" min="8" style="0" width="10.99"/>
  </cols>
  <sheetData>
    <row r="1" customFormat="false" ht="18" hidden="false" customHeight="false" outlineLevel="0" collapsed="false">
      <c r="A1" s="2" t="str">
        <f aca="false">Engines!A1</f>
        <v>NORTHERN NATURAL GAS COMPANY</v>
      </c>
      <c r="B1" s="1"/>
      <c r="C1" s="1"/>
      <c r="D1" s="1"/>
      <c r="E1" s="1"/>
      <c r="F1" s="1"/>
      <c r="G1" s="1"/>
      <c r="H1" s="1"/>
      <c r="I1" s="1"/>
    </row>
    <row r="2" customFormat="false" ht="18" hidden="false" customHeight="false" outlineLevel="0" collapsed="false">
      <c r="A2" s="2" t="str">
        <f aca="false">Engines!A2</f>
        <v>MARTIN COUNTY #1 COMPRESSOR STATION</v>
      </c>
      <c r="B2" s="1"/>
      <c r="C2" s="1"/>
      <c r="D2" s="1"/>
      <c r="E2" s="1"/>
      <c r="F2" s="1"/>
      <c r="G2" s="1"/>
      <c r="H2" s="1"/>
      <c r="I2" s="1"/>
    </row>
    <row r="3" customFormat="false" ht="18" hidden="false" customHeight="false" outlineLevel="0" collapsed="false">
      <c r="A3" s="2" t="str">
        <f aca="false">Engines!A3</f>
        <v>PERMIT BY RULE</v>
      </c>
      <c r="B3" s="1"/>
      <c r="C3" s="1"/>
      <c r="D3" s="1"/>
      <c r="E3" s="1"/>
      <c r="F3" s="1"/>
      <c r="G3" s="1"/>
      <c r="H3" s="1"/>
      <c r="I3" s="1"/>
    </row>
    <row r="4" customFormat="false" ht="15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15.75" hidden="false" customHeight="false" outlineLevel="0" collapsed="false">
      <c r="A5" s="32" t="s">
        <v>24</v>
      </c>
      <c r="B5" s="1"/>
      <c r="C5" s="1"/>
      <c r="D5" s="1"/>
      <c r="E5" s="1"/>
      <c r="F5" s="32"/>
      <c r="G5" s="1"/>
      <c r="H5" s="1"/>
      <c r="I5" s="1"/>
    </row>
    <row r="6" customFormat="false" ht="15.75" hidden="false" customHeight="false" outlineLevel="0" collapsed="false">
      <c r="A6" s="1"/>
      <c r="B6" s="1"/>
      <c r="C6" s="1"/>
      <c r="D6" s="1"/>
      <c r="E6" s="1"/>
      <c r="F6" s="32"/>
      <c r="G6" s="1"/>
      <c r="H6" s="1"/>
      <c r="I6" s="1"/>
    </row>
    <row r="7" customFormat="false" ht="15.75" hidden="false" customHeight="false" outlineLevel="0" collapsed="false">
      <c r="A7" s="3"/>
      <c r="B7" s="1"/>
      <c r="C7" s="1"/>
      <c r="D7" s="1"/>
      <c r="E7" s="1"/>
      <c r="F7" s="1"/>
      <c r="G7" s="1"/>
      <c r="H7" s="1"/>
      <c r="I7" s="1"/>
    </row>
    <row r="8" customFormat="false" ht="15.75" hidden="false" customHeight="false" outlineLevel="0" collapsed="false">
      <c r="A8" s="33"/>
      <c r="B8" s="34"/>
      <c r="C8" s="35" t="s">
        <v>25</v>
      </c>
      <c r="D8" s="35" t="s">
        <v>26</v>
      </c>
      <c r="E8" s="35" t="s">
        <v>27</v>
      </c>
      <c r="F8" s="35" t="s">
        <v>28</v>
      </c>
      <c r="G8" s="35" t="s">
        <v>29</v>
      </c>
      <c r="H8" s="36" t="s">
        <v>30</v>
      </c>
      <c r="I8" s="1"/>
    </row>
    <row r="9" customFormat="false" ht="15.75" hidden="false" customHeight="false" outlineLevel="0" collapsed="false">
      <c r="A9" s="37" t="s">
        <v>31</v>
      </c>
      <c r="B9" s="38" t="s">
        <v>32</v>
      </c>
      <c r="C9" s="39" t="s">
        <v>33</v>
      </c>
      <c r="D9" s="39" t="s">
        <v>34</v>
      </c>
      <c r="E9" s="39" t="s">
        <v>35</v>
      </c>
      <c r="F9" s="39" t="s">
        <v>36</v>
      </c>
      <c r="G9" s="39" t="s">
        <v>37</v>
      </c>
      <c r="H9" s="40" t="s">
        <v>38</v>
      </c>
      <c r="I9" s="1"/>
    </row>
    <row r="10" customFormat="false" ht="15.75" hidden="false" customHeight="false" outlineLevel="0" collapsed="false">
      <c r="A10" s="41"/>
      <c r="B10" s="42" t="s">
        <v>39</v>
      </c>
      <c r="C10" s="43" t="s">
        <v>40</v>
      </c>
      <c r="D10" s="43" t="s">
        <v>41</v>
      </c>
      <c r="E10" s="43" t="s">
        <v>42</v>
      </c>
      <c r="F10" s="43" t="s">
        <v>43</v>
      </c>
      <c r="G10" s="43" t="s">
        <v>44</v>
      </c>
      <c r="H10" s="44" t="s">
        <v>45</v>
      </c>
      <c r="I10" s="1"/>
    </row>
    <row r="11" customFormat="false" ht="15.75" hidden="false" customHeight="false" outlineLevel="0" collapsed="false">
      <c r="A11" s="45"/>
      <c r="B11" s="45"/>
      <c r="C11" s="1"/>
      <c r="D11" s="1"/>
      <c r="E11" s="1"/>
      <c r="F11" s="1"/>
      <c r="G11" s="1"/>
      <c r="H11" s="46"/>
      <c r="I11" s="1"/>
    </row>
    <row r="12" customFormat="false" ht="15.75" hidden="false" customHeight="false" outlineLevel="0" collapsed="false">
      <c r="A12" s="47" t="s">
        <v>21</v>
      </c>
      <c r="B12" s="47" t="s">
        <v>46</v>
      </c>
      <c r="C12" s="48" t="n">
        <v>92</v>
      </c>
      <c r="D12" s="49" t="n">
        <v>65.56</v>
      </c>
      <c r="E12" s="50" t="n">
        <v>3.2898</v>
      </c>
      <c r="F12" s="51" t="n">
        <v>0.6</v>
      </c>
      <c r="G12" s="52" t="n">
        <v>150</v>
      </c>
      <c r="H12" s="53" t="n">
        <f aca="false">(12.46*E12*F12*C12/(D12+460))*((G12*42)/1000)/2000</f>
        <v>0.0135617228918487</v>
      </c>
      <c r="I12" s="1"/>
    </row>
    <row r="13" customFormat="false" ht="15.75" hidden="false" customHeight="false" outlineLevel="0" collapsed="false">
      <c r="A13" s="54"/>
      <c r="B13" s="54"/>
      <c r="C13" s="55"/>
      <c r="D13" s="55"/>
      <c r="E13" s="55"/>
      <c r="F13" s="55"/>
      <c r="G13" s="55"/>
      <c r="H13" s="56"/>
      <c r="I13" s="1"/>
    </row>
    <row r="14" customFormat="false" ht="15.75" hidden="false" customHeight="false" outlineLevel="0" collapsed="false">
      <c r="A14" s="1"/>
      <c r="B14" s="1"/>
      <c r="C14" s="1"/>
      <c r="D14" s="1"/>
      <c r="E14" s="1"/>
      <c r="F14" s="1"/>
      <c r="G14" s="57"/>
      <c r="H14" s="1"/>
      <c r="I14" s="1"/>
    </row>
    <row r="15" customFormat="false" ht="15.75" hidden="false" customHeight="false" outlineLevel="0" collapsed="false">
      <c r="A15" s="58" t="s">
        <v>47</v>
      </c>
      <c r="B15" s="1"/>
      <c r="C15" s="1"/>
      <c r="D15" s="1"/>
      <c r="E15" s="1"/>
      <c r="F15" s="1"/>
      <c r="G15" s="1"/>
      <c r="H15" s="1"/>
      <c r="I15" s="1"/>
    </row>
    <row r="16" customFormat="false" ht="15.75" hidden="false" customHeight="false" outlineLevel="0" collapsed="false">
      <c r="A16" s="58" t="s">
        <v>48</v>
      </c>
      <c r="B16" s="1"/>
      <c r="C16" s="1"/>
      <c r="D16" s="1"/>
      <c r="E16" s="1"/>
      <c r="F16" s="1"/>
      <c r="G16" s="1"/>
      <c r="H16" s="1"/>
      <c r="I16" s="1"/>
    </row>
    <row r="17" customFormat="false" ht="15.75" hidden="false" customHeight="false" outlineLevel="0" collapsed="false">
      <c r="A17" s="58" t="s">
        <v>49</v>
      </c>
      <c r="B17" s="1"/>
      <c r="C17" s="1"/>
      <c r="D17" s="1"/>
      <c r="E17" s="1"/>
      <c r="F17" s="1"/>
      <c r="G17" s="1"/>
      <c r="H17" s="1"/>
      <c r="I17" s="1"/>
    </row>
    <row r="18" customFormat="false" ht="15.75" hidden="false" customHeight="false" outlineLevel="0" collapsed="false">
      <c r="A18" s="58" t="s">
        <v>50</v>
      </c>
      <c r="B18" s="1"/>
      <c r="C18" s="1"/>
      <c r="D18" s="1"/>
      <c r="E18" s="1"/>
      <c r="F18" s="1"/>
      <c r="G18" s="1"/>
      <c r="H18" s="1"/>
      <c r="I18" s="1"/>
    </row>
    <row r="19" customFormat="false" ht="15.75" hidden="false" customHeight="false" outlineLevel="0" collapsed="false">
      <c r="A19" s="1"/>
      <c r="B19" s="1"/>
      <c r="C19" s="1"/>
      <c r="D19" s="1"/>
      <c r="E19" s="1"/>
      <c r="F19" s="1"/>
      <c r="G19" s="1"/>
      <c r="H19" s="1"/>
      <c r="I19" s="1"/>
    </row>
  </sheetData>
  <printOptions headings="false" gridLines="false" gridLinesSet="true" horizontalCentered="false" verticalCentered="false"/>
  <pageMargins left="0.747916666666667" right="0.747916666666667" top="0.829861111111111" bottom="0.8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20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A27" activeCellId="0" sqref="A27:A28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27.11"/>
    <col collapsed="false" customWidth="true" hidden="false" outlineLevel="0" max="2" min="2" style="1" width="14.65"/>
    <col collapsed="false" customWidth="true" hidden="false" outlineLevel="0" max="3" min="3" style="1" width="12.77"/>
    <col collapsed="false" customWidth="true" hidden="false" outlineLevel="0" max="4" min="4" style="1" width="10.55"/>
    <col collapsed="false" customWidth="true" hidden="false" outlineLevel="0" max="5" min="5" style="1" width="11.76"/>
    <col collapsed="false" customWidth="true" hidden="false" outlineLevel="0" max="6" min="6" style="1" width="10.99"/>
    <col collapsed="false" customWidth="true" hidden="false" outlineLevel="0" max="7" min="7" style="1" width="10.65"/>
    <col collapsed="false" customWidth="false" hidden="false" outlineLevel="0" max="13" min="8" style="1" width="8.88"/>
  </cols>
  <sheetData>
    <row r="1" customFormat="false" ht="18" hidden="false" customHeight="false" outlineLevel="0" collapsed="false">
      <c r="A1" s="2" t="str">
        <f aca="false">Engines!A1</f>
        <v>NORTHERN NATURAL GAS COMPANY</v>
      </c>
    </row>
    <row r="2" customFormat="false" ht="18" hidden="false" customHeight="false" outlineLevel="0" collapsed="false">
      <c r="A2" s="2" t="str">
        <f aca="false">Engines!A2</f>
        <v>MARTIN COUNTY #1 COMPRESSOR STATION</v>
      </c>
    </row>
    <row r="3" customFormat="false" ht="18" hidden="false" customHeight="false" outlineLevel="0" collapsed="false">
      <c r="A3" s="2" t="str">
        <f aca="false">Engines!A3</f>
        <v>PERMIT BY RULE</v>
      </c>
    </row>
    <row r="4" customFormat="false" ht="15.75" hidden="false" customHeight="false" outlineLevel="0" collapsed="false">
      <c r="A4" s="3"/>
    </row>
    <row r="5" customFormat="false" ht="15.75" hidden="false" customHeight="false" outlineLevel="0" collapsed="false">
      <c r="A5" s="32" t="s">
        <v>51</v>
      </c>
    </row>
    <row r="6" customFormat="false" ht="15.75" hidden="false" customHeight="false" outlineLevel="0" collapsed="false">
      <c r="A6" s="59"/>
      <c r="B6" s="60"/>
      <c r="C6" s="61" t="s">
        <v>52</v>
      </c>
      <c r="D6" s="60"/>
      <c r="E6" s="61" t="s">
        <v>53</v>
      </c>
      <c r="F6" s="62"/>
      <c r="G6" s="61" t="s">
        <v>38</v>
      </c>
      <c r="H6" s="63"/>
    </row>
    <row r="7" customFormat="false" ht="15.75" hidden="false" customHeight="false" outlineLevel="0" collapsed="false">
      <c r="A7" s="64" t="s">
        <v>54</v>
      </c>
      <c r="B7" s="65" t="s">
        <v>55</v>
      </c>
      <c r="C7" s="65" t="s">
        <v>56</v>
      </c>
      <c r="D7" s="65" t="s">
        <v>57</v>
      </c>
      <c r="E7" s="65" t="s">
        <v>58</v>
      </c>
      <c r="F7" s="64" t="s">
        <v>29</v>
      </c>
      <c r="G7" s="65" t="s">
        <v>29</v>
      </c>
      <c r="H7" s="66" t="s">
        <v>59</v>
      </c>
    </row>
    <row r="8" customFormat="false" ht="15.75" hidden="false" customHeight="false" outlineLevel="0" collapsed="false">
      <c r="A8" s="67"/>
      <c r="B8" s="68"/>
      <c r="C8" s="69" t="s">
        <v>60</v>
      </c>
      <c r="D8" s="68"/>
      <c r="E8" s="68"/>
      <c r="F8" s="70" t="s">
        <v>61</v>
      </c>
      <c r="G8" s="69" t="s">
        <v>62</v>
      </c>
      <c r="H8" s="71" t="s">
        <v>63</v>
      </c>
    </row>
    <row r="9" customFormat="false" ht="15.75" hidden="false" customHeight="false" outlineLevel="0" collapsed="false">
      <c r="A9" s="72" t="s">
        <v>64</v>
      </c>
      <c r="B9" s="73" t="s">
        <v>65</v>
      </c>
      <c r="E9" s="73" t="s">
        <v>65</v>
      </c>
      <c r="F9" s="45"/>
      <c r="H9" s="74"/>
    </row>
    <row r="10" customFormat="false" ht="15.75" hidden="false" customHeight="false" outlineLevel="0" collapsed="false">
      <c r="A10" s="75" t="s">
        <v>66</v>
      </c>
      <c r="B10" s="76" t="n">
        <v>28</v>
      </c>
      <c r="C10" s="77" t="n">
        <v>0.00992</v>
      </c>
      <c r="D10" s="78" t="n">
        <v>8760</v>
      </c>
      <c r="E10" s="79" t="n">
        <v>0.1</v>
      </c>
      <c r="F10" s="80" t="n">
        <f aca="false">(B10*C10*D10*E10)</f>
        <v>243.31776</v>
      </c>
      <c r="G10" s="81" t="n">
        <f aca="false">F10/2000</f>
        <v>0.12165888</v>
      </c>
      <c r="H10" s="82" t="n">
        <f aca="false">+G10*5.47945205479452</f>
        <v>0.666624</v>
      </c>
    </row>
    <row r="11" customFormat="false" ht="15.75" hidden="false" customHeight="false" outlineLevel="0" collapsed="false">
      <c r="A11" s="83" t="s">
        <v>67</v>
      </c>
      <c r="B11" s="76" t="n">
        <v>1</v>
      </c>
      <c r="C11" s="81" t="n">
        <v>0.0055</v>
      </c>
      <c r="D11" s="76" t="n">
        <v>8760</v>
      </c>
      <c r="E11" s="84" t="n">
        <v>1</v>
      </c>
      <c r="F11" s="80" t="n">
        <f aca="false">(B11*C11*D11*E11)</f>
        <v>48.18</v>
      </c>
      <c r="G11" s="81" t="n">
        <f aca="false">F11/2000</f>
        <v>0.02409</v>
      </c>
      <c r="H11" s="82" t="n">
        <f aca="false">+G11*5.47945205479452</f>
        <v>0.132</v>
      </c>
    </row>
    <row r="12" customFormat="false" ht="15.75" hidden="false" customHeight="false" outlineLevel="0" collapsed="false">
      <c r="A12" s="83" t="s">
        <v>68</v>
      </c>
      <c r="B12" s="76" t="n">
        <v>0</v>
      </c>
      <c r="C12" s="85" t="n">
        <v>1.85E-005</v>
      </c>
      <c r="D12" s="76" t="n">
        <v>8760</v>
      </c>
      <c r="E12" s="84" t="n">
        <v>1</v>
      </c>
      <c r="F12" s="80" t="n">
        <f aca="false">(B12*C12*D12*E12)</f>
        <v>0</v>
      </c>
      <c r="G12" s="81" t="n">
        <f aca="false">F12/2000</f>
        <v>0</v>
      </c>
      <c r="H12" s="82" t="n">
        <f aca="false">+G12*5.47945205479452</f>
        <v>0</v>
      </c>
    </row>
    <row r="13" customFormat="false" ht="15.75" hidden="false" customHeight="false" outlineLevel="0" collapsed="false">
      <c r="A13" s="72" t="s">
        <v>69</v>
      </c>
      <c r="B13" s="86"/>
      <c r="C13" s="81"/>
      <c r="D13" s="78"/>
      <c r="E13" s="86"/>
      <c r="F13" s="80"/>
      <c r="G13" s="86"/>
      <c r="H13" s="87"/>
    </row>
    <row r="14" customFormat="false" ht="15.75" hidden="false" customHeight="false" outlineLevel="0" collapsed="false">
      <c r="A14" s="75" t="s">
        <v>66</v>
      </c>
      <c r="B14" s="78" t="n">
        <v>62</v>
      </c>
      <c r="C14" s="88" t="n">
        <v>0.00086</v>
      </c>
      <c r="D14" s="78" t="n">
        <v>8760</v>
      </c>
      <c r="E14" s="79" t="n">
        <f aca="false">+E10</f>
        <v>0.1</v>
      </c>
      <c r="F14" s="80" t="n">
        <f aca="false">(B14*C14*D14*E14)</f>
        <v>46.70832</v>
      </c>
      <c r="G14" s="81" t="n">
        <f aca="false">F14/2000</f>
        <v>0.02335416</v>
      </c>
      <c r="H14" s="82" t="n">
        <f aca="false">+G14*5.47945205479452</f>
        <v>0.127968</v>
      </c>
    </row>
    <row r="15" customFormat="false" ht="15.75" hidden="false" customHeight="false" outlineLevel="0" collapsed="false">
      <c r="A15" s="83" t="s">
        <v>67</v>
      </c>
      <c r="B15" s="76" t="n">
        <v>2</v>
      </c>
      <c r="C15" s="86" t="n">
        <v>0.000243</v>
      </c>
      <c r="D15" s="76" t="n">
        <v>8760</v>
      </c>
      <c r="E15" s="84" t="n">
        <v>1</v>
      </c>
      <c r="F15" s="80" t="n">
        <f aca="false">(B15*C15*D15*E15)</f>
        <v>4.25736</v>
      </c>
      <c r="G15" s="81" t="n">
        <f aca="false">F15/2000</f>
        <v>0.00212868</v>
      </c>
      <c r="H15" s="82" t="n">
        <f aca="false">+G15*5.47945205479452</f>
        <v>0.011664</v>
      </c>
    </row>
    <row r="16" customFormat="false" ht="15.75" hidden="false" customHeight="false" outlineLevel="0" collapsed="false">
      <c r="A16" s="83" t="s">
        <v>68</v>
      </c>
      <c r="B16" s="76" t="n">
        <v>0</v>
      </c>
      <c r="C16" s="89" t="n">
        <v>8.6E-007</v>
      </c>
      <c r="D16" s="76" t="n">
        <v>8760</v>
      </c>
      <c r="E16" s="84" t="n">
        <v>1</v>
      </c>
      <c r="F16" s="80" t="n">
        <f aca="false">(B16*C16*D16*E16)</f>
        <v>0</v>
      </c>
      <c r="G16" s="81" t="n">
        <f aca="false">F16/2000</f>
        <v>0</v>
      </c>
      <c r="H16" s="82" t="n">
        <f aca="false">+G16*5.47945205479452</f>
        <v>0</v>
      </c>
    </row>
    <row r="17" customFormat="false" ht="15.75" hidden="false" customHeight="false" outlineLevel="0" collapsed="false">
      <c r="A17" s="72" t="s">
        <v>70</v>
      </c>
      <c r="B17" s="73"/>
      <c r="C17" s="81"/>
      <c r="D17" s="76"/>
      <c r="E17" s="90"/>
      <c r="F17" s="80"/>
      <c r="G17" s="81"/>
      <c r="H17" s="87"/>
    </row>
    <row r="18" customFormat="false" ht="15.75" hidden="false" customHeight="false" outlineLevel="0" collapsed="false">
      <c r="A18" s="91" t="str">
        <f aca="false">+Engines!A17</f>
        <v>C-1</v>
      </c>
      <c r="B18" s="48" t="n">
        <v>1</v>
      </c>
      <c r="C18" s="81" t="n">
        <v>0.0194</v>
      </c>
      <c r="D18" s="76" t="n">
        <f aca="false">+Engines!C10</f>
        <v>8760</v>
      </c>
      <c r="E18" s="79" t="n">
        <f aca="false">+E10</f>
        <v>0.1</v>
      </c>
      <c r="F18" s="80" t="n">
        <f aca="false">(B18*C18*D18*E18)</f>
        <v>16.9944</v>
      </c>
      <c r="G18" s="81" t="n">
        <f aca="false">F18/2000</f>
        <v>0.0084972</v>
      </c>
      <c r="H18" s="82" t="n">
        <f aca="false">+G18*5.47945205479452</f>
        <v>0.04656</v>
      </c>
    </row>
    <row r="19" customFormat="false" ht="15.75" hidden="false" customHeight="false" outlineLevel="0" collapsed="false">
      <c r="A19" s="91" t="str">
        <f aca="false">+Engines!A18</f>
        <v>C-2</v>
      </c>
      <c r="B19" s="48" t="n">
        <v>1</v>
      </c>
      <c r="C19" s="81" t="n">
        <v>0.0194</v>
      </c>
      <c r="D19" s="76" t="n">
        <f aca="false">+Engines!C11</f>
        <v>8760</v>
      </c>
      <c r="E19" s="79" t="n">
        <f aca="false">+E10</f>
        <v>0.1</v>
      </c>
      <c r="F19" s="80" t="n">
        <f aca="false">(B19*C19*D19*E19)</f>
        <v>16.9944</v>
      </c>
      <c r="G19" s="81" t="n">
        <f aca="false">F19/2000</f>
        <v>0.0084972</v>
      </c>
      <c r="H19" s="82" t="n">
        <f aca="false">+G19*5.47945205479452</f>
        <v>0.04656</v>
      </c>
    </row>
    <row r="20" customFormat="false" ht="15.75" hidden="false" customHeight="false" outlineLevel="0" collapsed="false">
      <c r="A20" s="75"/>
      <c r="B20" s="73"/>
      <c r="C20" s="81"/>
      <c r="D20" s="76"/>
      <c r="E20" s="79"/>
      <c r="F20" s="80"/>
      <c r="G20" s="81"/>
      <c r="H20" s="82"/>
    </row>
    <row r="21" customFormat="false" ht="15.75" hidden="false" customHeight="false" outlineLevel="0" collapsed="false">
      <c r="A21" s="92" t="s">
        <v>71</v>
      </c>
      <c r="B21" s="48" t="n">
        <v>0</v>
      </c>
      <c r="C21" s="88" t="n">
        <v>0.00441</v>
      </c>
      <c r="D21" s="76" t="n">
        <v>8760</v>
      </c>
      <c r="E21" s="90" t="n">
        <f aca="false">+E10</f>
        <v>0.1</v>
      </c>
      <c r="F21" s="80" t="n">
        <f aca="false">(B21*C21*D21*E21)</f>
        <v>0</v>
      </c>
      <c r="G21" s="81" t="n">
        <f aca="false">F21/2000</f>
        <v>0</v>
      </c>
      <c r="H21" s="82" t="n">
        <f aca="false">+G21*5.47945205479452</f>
        <v>0</v>
      </c>
    </row>
    <row r="22" customFormat="false" ht="15.75" hidden="false" customHeight="false" outlineLevel="0" collapsed="false">
      <c r="A22" s="92" t="s">
        <v>72</v>
      </c>
      <c r="B22" s="48" t="n">
        <v>2</v>
      </c>
      <c r="C22" s="88" t="n">
        <v>0.02866</v>
      </c>
      <c r="D22" s="76" t="n">
        <v>8760</v>
      </c>
      <c r="E22" s="90" t="n">
        <v>1</v>
      </c>
      <c r="F22" s="80" t="n">
        <f aca="false">(B22*C22*D22*E22)</f>
        <v>502.1232</v>
      </c>
      <c r="G22" s="81" t="n">
        <f aca="false">F22/2000</f>
        <v>0.2510616</v>
      </c>
      <c r="H22" s="82" t="n">
        <f aca="false">+G22*5.47945205479452</f>
        <v>1.37568</v>
      </c>
    </row>
    <row r="23" customFormat="false" ht="15.75" hidden="false" customHeight="false" outlineLevel="0" collapsed="false">
      <c r="A23" s="72" t="s">
        <v>73</v>
      </c>
      <c r="B23" s="48" t="n">
        <v>6</v>
      </c>
      <c r="C23" s="81" t="n">
        <v>0.0194</v>
      </c>
      <c r="D23" s="76" t="n">
        <v>8760</v>
      </c>
      <c r="E23" s="79" t="n">
        <f aca="false">+E10</f>
        <v>0.1</v>
      </c>
      <c r="F23" s="80" t="n">
        <f aca="false">(B23*C23*D23*E23)</f>
        <v>101.9664</v>
      </c>
      <c r="G23" s="81" t="n">
        <f aca="false">F23/2000</f>
        <v>0.0509832</v>
      </c>
      <c r="H23" s="82" t="n">
        <f aca="false">+G23*5.47945205479452</f>
        <v>0.27936</v>
      </c>
    </row>
    <row r="24" customFormat="false" ht="15.75" hidden="false" customHeight="false" outlineLevel="0" collapsed="false">
      <c r="A24" s="93" t="s">
        <v>74</v>
      </c>
      <c r="B24" s="55"/>
      <c r="C24" s="94"/>
      <c r="D24" s="55"/>
      <c r="E24" s="95"/>
      <c r="F24" s="96"/>
      <c r="G24" s="97"/>
      <c r="H24" s="98"/>
    </row>
    <row r="25" customFormat="false" ht="15.75" hidden="false" customHeight="false" outlineLevel="0" collapsed="false">
      <c r="A25" s="99" t="s">
        <v>65</v>
      </c>
      <c r="B25" s="100" t="s">
        <v>65</v>
      </c>
      <c r="C25" s="100"/>
      <c r="D25" s="101"/>
      <c r="E25" s="102" t="s">
        <v>75</v>
      </c>
      <c r="F25" s="103"/>
      <c r="G25" s="104" t="n">
        <f aca="false">SUM(G10:G24)</f>
        <v>0.49027092</v>
      </c>
      <c r="H25" s="105" t="n">
        <f aca="false">SUM(H10:H24)</f>
        <v>2.686416</v>
      </c>
    </row>
    <row r="26" customFormat="false" ht="15.75" hidden="false" customHeight="false" outlineLevel="0" collapsed="false">
      <c r="A26" s="106"/>
      <c r="B26" s="107"/>
      <c r="C26" s="107"/>
      <c r="D26" s="108"/>
      <c r="E26" s="109"/>
      <c r="F26" s="109"/>
      <c r="G26" s="110"/>
      <c r="H26" s="110"/>
    </row>
    <row r="27" customFormat="false" ht="15.75" hidden="false" customHeight="false" outlineLevel="0" collapsed="false">
      <c r="A27" s="58" t="s">
        <v>76</v>
      </c>
    </row>
    <row r="28" customFormat="false" ht="15.75" hidden="false" customHeight="false" outlineLevel="0" collapsed="false">
      <c r="A28" s="58" t="s">
        <v>77</v>
      </c>
    </row>
    <row r="29" customFormat="false" ht="15.75" hidden="false" customHeight="false" outlineLevel="0" collapsed="false">
      <c r="A29" s="32"/>
    </row>
    <row r="30" customFormat="false" ht="15.75" hidden="false" customHeight="false" outlineLevel="0" collapsed="false">
      <c r="A30" s="111"/>
      <c r="B30" s="0"/>
      <c r="C30" s="0"/>
      <c r="D30" s="0"/>
      <c r="E30" s="0"/>
      <c r="F30" s="0"/>
      <c r="G30" s="0"/>
      <c r="H30" s="0"/>
    </row>
    <row r="31" customFormat="false" ht="15.75" hidden="false" customHeight="false" outlineLevel="0" collapsed="false">
      <c r="A31" s="112"/>
      <c r="B31" s="0"/>
      <c r="C31" s="0"/>
      <c r="D31" s="0"/>
      <c r="E31" s="0"/>
      <c r="F31" s="0"/>
      <c r="G31" s="0"/>
      <c r="H31" s="0"/>
    </row>
    <row r="32" customFormat="false" ht="15.75" hidden="false" customHeight="false" outlineLevel="0" collapsed="false">
      <c r="A32" s="111"/>
      <c r="B32" s="0"/>
      <c r="C32" s="0"/>
      <c r="D32" s="0"/>
      <c r="E32" s="0"/>
      <c r="F32" s="0"/>
      <c r="G32" s="0"/>
      <c r="H32" s="0"/>
    </row>
    <row r="33" customFormat="false" ht="15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</row>
    <row r="34" customFormat="false" ht="15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</row>
    <row r="35" customFormat="false" ht="15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</row>
    <row r="36" customFormat="false" ht="15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</row>
    <row r="37" customFormat="false" ht="15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</row>
    <row r="38" customFormat="false" ht="15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</row>
    <row r="39" customFormat="false" ht="15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</row>
    <row r="40" customFormat="false" ht="15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</row>
    <row r="42" customFormat="false" ht="15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</row>
    <row r="43" customFormat="false" ht="15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</row>
    <row r="44" customFormat="false" ht="15.75" hidden="false" customHeight="false" outlineLevel="0" collapsed="false">
      <c r="B44" s="113"/>
    </row>
    <row r="45" customFormat="false" ht="15.75" hidden="false" customHeight="false" outlineLevel="0" collapsed="false">
      <c r="B45" s="113"/>
    </row>
    <row r="46" customFormat="false" ht="15.75" hidden="false" customHeight="false" outlineLevel="0" collapsed="false">
      <c r="B46" s="113"/>
    </row>
    <row r="47" customFormat="false" ht="15.75" hidden="false" customHeight="false" outlineLevel="0" collapsed="false">
      <c r="B47" s="113"/>
    </row>
    <row r="48" customFormat="false" ht="15.75" hidden="false" customHeight="false" outlineLevel="0" collapsed="false">
      <c r="B48" s="113"/>
    </row>
    <row r="49" customFormat="false" ht="15.75" hidden="false" customHeight="false" outlineLevel="0" collapsed="false">
      <c r="B49" s="113"/>
    </row>
    <row r="50" customFormat="false" ht="15.75" hidden="false" customHeight="false" outlineLevel="0" collapsed="false">
      <c r="B50" s="113"/>
    </row>
    <row r="51" customFormat="false" ht="15.75" hidden="false" customHeight="false" outlineLevel="0" collapsed="false">
      <c r="B51" s="113"/>
    </row>
    <row r="52" customFormat="false" ht="15.75" hidden="false" customHeight="false" outlineLevel="0" collapsed="false">
      <c r="B52" s="113"/>
    </row>
    <row r="53" customFormat="false" ht="15.75" hidden="false" customHeight="false" outlineLevel="0" collapsed="false">
      <c r="B53" s="113"/>
    </row>
    <row r="54" customFormat="false" ht="15.75" hidden="false" customHeight="false" outlineLevel="0" collapsed="false">
      <c r="B54" s="113"/>
    </row>
    <row r="55" customFormat="false" ht="15.75" hidden="false" customHeight="false" outlineLevel="0" collapsed="false">
      <c r="B55" s="113"/>
    </row>
    <row r="56" customFormat="false" ht="15.75" hidden="false" customHeight="false" outlineLevel="0" collapsed="false">
      <c r="B56" s="113"/>
    </row>
    <row r="57" customFormat="false" ht="15.75" hidden="false" customHeight="false" outlineLevel="0" collapsed="false">
      <c r="B57" s="113"/>
    </row>
    <row r="58" customFormat="false" ht="15.75" hidden="false" customHeight="false" outlineLevel="0" collapsed="false">
      <c r="B58" s="113"/>
    </row>
    <row r="59" customFormat="false" ht="15.75" hidden="false" customHeight="false" outlineLevel="0" collapsed="false">
      <c r="B59" s="113"/>
    </row>
    <row r="60" customFormat="false" ht="15.75" hidden="false" customHeight="false" outlineLevel="0" collapsed="false">
      <c r="B60" s="113"/>
    </row>
    <row r="61" customFormat="false" ht="15.75" hidden="false" customHeight="false" outlineLevel="0" collapsed="false">
      <c r="B61" s="113"/>
    </row>
    <row r="62" customFormat="false" ht="15.75" hidden="false" customHeight="false" outlineLevel="0" collapsed="false">
      <c r="B62" s="113"/>
    </row>
    <row r="63" customFormat="false" ht="15.75" hidden="false" customHeight="false" outlineLevel="0" collapsed="false">
      <c r="B63" s="113"/>
    </row>
    <row r="64" customFormat="false" ht="15.75" hidden="false" customHeight="false" outlineLevel="0" collapsed="false">
      <c r="B64" s="113"/>
    </row>
    <row r="65" customFormat="false" ht="15.75" hidden="false" customHeight="false" outlineLevel="0" collapsed="false">
      <c r="B65" s="113"/>
    </row>
    <row r="66" customFormat="false" ht="15.75" hidden="false" customHeight="false" outlineLevel="0" collapsed="false">
      <c r="B66" s="113"/>
    </row>
    <row r="67" customFormat="false" ht="15.75" hidden="false" customHeight="false" outlineLevel="0" collapsed="false">
      <c r="B67" s="113"/>
    </row>
    <row r="68" customFormat="false" ht="15.75" hidden="false" customHeight="false" outlineLevel="0" collapsed="false">
      <c r="B68" s="113"/>
    </row>
    <row r="69" customFormat="false" ht="15.75" hidden="false" customHeight="false" outlineLevel="0" collapsed="false">
      <c r="B69" s="113"/>
    </row>
    <row r="70" customFormat="false" ht="15.75" hidden="false" customHeight="false" outlineLevel="0" collapsed="false">
      <c r="B70" s="113"/>
    </row>
    <row r="71" customFormat="false" ht="15.75" hidden="false" customHeight="false" outlineLevel="0" collapsed="false">
      <c r="B71" s="113"/>
    </row>
    <row r="72" customFormat="false" ht="15.75" hidden="false" customHeight="false" outlineLevel="0" collapsed="false">
      <c r="B72" s="113"/>
    </row>
    <row r="73" customFormat="false" ht="15.75" hidden="false" customHeight="false" outlineLevel="0" collapsed="false">
      <c r="B73" s="113"/>
    </row>
    <row r="74" customFormat="false" ht="15.75" hidden="false" customHeight="false" outlineLevel="0" collapsed="false">
      <c r="B74" s="113"/>
    </row>
    <row r="75" customFormat="false" ht="15.75" hidden="false" customHeight="false" outlineLevel="0" collapsed="false">
      <c r="B75" s="113"/>
    </row>
    <row r="76" customFormat="false" ht="15.75" hidden="false" customHeight="false" outlineLevel="0" collapsed="false">
      <c r="B76" s="113"/>
    </row>
    <row r="77" customFormat="false" ht="15.75" hidden="false" customHeight="false" outlineLevel="0" collapsed="false">
      <c r="B77" s="113"/>
    </row>
    <row r="78" customFormat="false" ht="15.75" hidden="false" customHeight="false" outlineLevel="0" collapsed="false">
      <c r="B78" s="113"/>
    </row>
    <row r="79" customFormat="false" ht="15.75" hidden="false" customHeight="false" outlineLevel="0" collapsed="false">
      <c r="B79" s="113"/>
    </row>
    <row r="80" customFormat="false" ht="15.75" hidden="false" customHeight="false" outlineLevel="0" collapsed="false">
      <c r="B80" s="113"/>
    </row>
    <row r="81" customFormat="false" ht="15.75" hidden="false" customHeight="false" outlineLevel="0" collapsed="false">
      <c r="B81" s="113"/>
    </row>
    <row r="82" customFormat="false" ht="15.75" hidden="false" customHeight="false" outlineLevel="0" collapsed="false">
      <c r="B82" s="113"/>
    </row>
    <row r="83" customFormat="false" ht="15.75" hidden="false" customHeight="false" outlineLevel="0" collapsed="false">
      <c r="B83" s="113"/>
    </row>
    <row r="84" customFormat="false" ht="15.75" hidden="false" customHeight="false" outlineLevel="0" collapsed="false">
      <c r="B84" s="113"/>
    </row>
    <row r="85" customFormat="false" ht="15.75" hidden="false" customHeight="false" outlineLevel="0" collapsed="false">
      <c r="B85" s="113"/>
    </row>
    <row r="86" customFormat="false" ht="15.75" hidden="false" customHeight="false" outlineLevel="0" collapsed="false">
      <c r="B86" s="113"/>
    </row>
    <row r="87" customFormat="false" ht="15.75" hidden="false" customHeight="false" outlineLevel="0" collapsed="false">
      <c r="B87" s="113"/>
    </row>
    <row r="88" customFormat="false" ht="15.75" hidden="false" customHeight="false" outlineLevel="0" collapsed="false">
      <c r="B88" s="113"/>
    </row>
    <row r="89" customFormat="false" ht="15.75" hidden="false" customHeight="false" outlineLevel="0" collapsed="false">
      <c r="B89" s="113"/>
    </row>
    <row r="90" customFormat="false" ht="15.75" hidden="false" customHeight="false" outlineLevel="0" collapsed="false">
      <c r="B90" s="113"/>
    </row>
    <row r="91" customFormat="false" ht="15.75" hidden="false" customHeight="false" outlineLevel="0" collapsed="false">
      <c r="B91" s="113"/>
    </row>
    <row r="92" customFormat="false" ht="15.75" hidden="false" customHeight="false" outlineLevel="0" collapsed="false">
      <c r="B92" s="113"/>
    </row>
    <row r="93" customFormat="false" ht="15.75" hidden="false" customHeight="false" outlineLevel="0" collapsed="false">
      <c r="B93" s="113"/>
    </row>
    <row r="94" customFormat="false" ht="15.75" hidden="false" customHeight="false" outlineLevel="0" collapsed="false">
      <c r="B94" s="113"/>
    </row>
    <row r="95" customFormat="false" ht="15.75" hidden="false" customHeight="false" outlineLevel="0" collapsed="false">
      <c r="B95" s="113"/>
    </row>
    <row r="96" customFormat="false" ht="15.75" hidden="false" customHeight="false" outlineLevel="0" collapsed="false">
      <c r="B96" s="113"/>
    </row>
    <row r="97" customFormat="false" ht="15.75" hidden="false" customHeight="false" outlineLevel="0" collapsed="false">
      <c r="B97" s="113"/>
    </row>
    <row r="98" customFormat="false" ht="15.75" hidden="false" customHeight="false" outlineLevel="0" collapsed="false">
      <c r="B98" s="113"/>
    </row>
    <row r="99" customFormat="false" ht="15.75" hidden="false" customHeight="false" outlineLevel="0" collapsed="false">
      <c r="B99" s="113"/>
    </row>
    <row r="100" customFormat="false" ht="15.75" hidden="false" customHeight="false" outlineLevel="0" collapsed="false">
      <c r="B100" s="113"/>
    </row>
    <row r="101" customFormat="false" ht="15.75" hidden="false" customHeight="false" outlineLevel="0" collapsed="false">
      <c r="B101" s="113"/>
    </row>
    <row r="102" customFormat="false" ht="15.75" hidden="false" customHeight="false" outlineLevel="0" collapsed="false">
      <c r="B102" s="113"/>
    </row>
    <row r="103" customFormat="false" ht="15.75" hidden="false" customHeight="false" outlineLevel="0" collapsed="false">
      <c r="B103" s="113"/>
    </row>
    <row r="104" customFormat="false" ht="15.75" hidden="false" customHeight="false" outlineLevel="0" collapsed="false">
      <c r="B104" s="113"/>
    </row>
    <row r="105" customFormat="false" ht="15.75" hidden="false" customHeight="false" outlineLevel="0" collapsed="false">
      <c r="B105" s="113"/>
    </row>
    <row r="106" customFormat="false" ht="15.75" hidden="false" customHeight="false" outlineLevel="0" collapsed="false">
      <c r="B106" s="113"/>
    </row>
    <row r="107" customFormat="false" ht="15.75" hidden="false" customHeight="false" outlineLevel="0" collapsed="false">
      <c r="B107" s="113"/>
    </row>
    <row r="108" customFormat="false" ht="15.75" hidden="false" customHeight="false" outlineLevel="0" collapsed="false">
      <c r="B108" s="113"/>
    </row>
    <row r="109" customFormat="false" ht="15.75" hidden="false" customHeight="false" outlineLevel="0" collapsed="false">
      <c r="B109" s="113"/>
    </row>
    <row r="110" customFormat="false" ht="15.75" hidden="false" customHeight="false" outlineLevel="0" collapsed="false">
      <c r="B110" s="113"/>
    </row>
    <row r="111" customFormat="false" ht="15.75" hidden="false" customHeight="false" outlineLevel="0" collapsed="false">
      <c r="B111" s="113"/>
    </row>
    <row r="112" customFormat="false" ht="15.75" hidden="false" customHeight="false" outlineLevel="0" collapsed="false">
      <c r="B112" s="113"/>
    </row>
    <row r="113" customFormat="false" ht="15.75" hidden="false" customHeight="false" outlineLevel="0" collapsed="false">
      <c r="B113" s="113"/>
    </row>
    <row r="114" customFormat="false" ht="15.75" hidden="false" customHeight="false" outlineLevel="0" collapsed="false">
      <c r="B114" s="113"/>
    </row>
    <row r="115" customFormat="false" ht="15.75" hidden="false" customHeight="false" outlineLevel="0" collapsed="false">
      <c r="B115" s="113"/>
    </row>
    <row r="116" customFormat="false" ht="15.75" hidden="false" customHeight="false" outlineLevel="0" collapsed="false">
      <c r="B116" s="113"/>
    </row>
    <row r="117" customFormat="false" ht="15.75" hidden="false" customHeight="false" outlineLevel="0" collapsed="false">
      <c r="B117" s="113"/>
    </row>
    <row r="118" customFormat="false" ht="15.75" hidden="false" customHeight="false" outlineLevel="0" collapsed="false">
      <c r="B118" s="113"/>
    </row>
    <row r="119" customFormat="false" ht="15.75" hidden="false" customHeight="false" outlineLevel="0" collapsed="false">
      <c r="B119" s="113"/>
    </row>
    <row r="120" customFormat="false" ht="15.75" hidden="false" customHeight="false" outlineLevel="0" collapsed="false">
      <c r="B120" s="113"/>
    </row>
    <row r="121" customFormat="false" ht="15.75" hidden="false" customHeight="false" outlineLevel="0" collapsed="false">
      <c r="B121" s="113"/>
    </row>
    <row r="122" customFormat="false" ht="15.75" hidden="false" customHeight="false" outlineLevel="0" collapsed="false">
      <c r="B122" s="113"/>
    </row>
    <row r="123" customFormat="false" ht="15.75" hidden="false" customHeight="false" outlineLevel="0" collapsed="false">
      <c r="B123" s="113"/>
    </row>
    <row r="124" customFormat="false" ht="15.75" hidden="false" customHeight="false" outlineLevel="0" collapsed="false">
      <c r="B124" s="113"/>
    </row>
    <row r="125" customFormat="false" ht="15.75" hidden="false" customHeight="false" outlineLevel="0" collapsed="false">
      <c r="B125" s="113"/>
    </row>
    <row r="126" customFormat="false" ht="15.75" hidden="false" customHeight="false" outlineLevel="0" collapsed="false">
      <c r="B126" s="113"/>
    </row>
    <row r="127" customFormat="false" ht="15.75" hidden="false" customHeight="false" outlineLevel="0" collapsed="false">
      <c r="B127" s="113"/>
    </row>
    <row r="128" customFormat="false" ht="15.75" hidden="false" customHeight="false" outlineLevel="0" collapsed="false">
      <c r="B128" s="113"/>
    </row>
    <row r="129" customFormat="false" ht="15.75" hidden="false" customHeight="false" outlineLevel="0" collapsed="false">
      <c r="B129" s="113"/>
    </row>
    <row r="130" customFormat="false" ht="15.75" hidden="false" customHeight="false" outlineLevel="0" collapsed="false">
      <c r="B130" s="113"/>
    </row>
    <row r="131" customFormat="false" ht="15.75" hidden="false" customHeight="false" outlineLevel="0" collapsed="false">
      <c r="B131" s="113"/>
    </row>
    <row r="132" customFormat="false" ht="15.75" hidden="false" customHeight="false" outlineLevel="0" collapsed="false">
      <c r="B132" s="113"/>
    </row>
    <row r="133" customFormat="false" ht="15.75" hidden="false" customHeight="false" outlineLevel="0" collapsed="false">
      <c r="B133" s="113"/>
    </row>
    <row r="134" customFormat="false" ht="15.75" hidden="false" customHeight="false" outlineLevel="0" collapsed="false">
      <c r="B134" s="113"/>
    </row>
    <row r="135" customFormat="false" ht="15.75" hidden="false" customHeight="false" outlineLevel="0" collapsed="false">
      <c r="B135" s="113"/>
    </row>
    <row r="136" customFormat="false" ht="15.75" hidden="false" customHeight="false" outlineLevel="0" collapsed="false">
      <c r="B136" s="113"/>
    </row>
    <row r="137" customFormat="false" ht="15.75" hidden="false" customHeight="false" outlineLevel="0" collapsed="false">
      <c r="B137" s="113"/>
    </row>
    <row r="138" customFormat="false" ht="15.75" hidden="false" customHeight="false" outlineLevel="0" collapsed="false">
      <c r="B138" s="113"/>
    </row>
    <row r="139" customFormat="false" ht="15.75" hidden="false" customHeight="false" outlineLevel="0" collapsed="false">
      <c r="B139" s="113"/>
    </row>
    <row r="140" customFormat="false" ht="15.75" hidden="false" customHeight="false" outlineLevel="0" collapsed="false">
      <c r="B140" s="113"/>
    </row>
    <row r="141" customFormat="false" ht="15.75" hidden="false" customHeight="false" outlineLevel="0" collapsed="false">
      <c r="B141" s="113"/>
    </row>
    <row r="142" customFormat="false" ht="15.75" hidden="false" customHeight="false" outlineLevel="0" collapsed="false">
      <c r="B142" s="113"/>
    </row>
    <row r="143" customFormat="false" ht="15.75" hidden="false" customHeight="false" outlineLevel="0" collapsed="false">
      <c r="B143" s="113"/>
    </row>
    <row r="144" customFormat="false" ht="15.75" hidden="false" customHeight="false" outlineLevel="0" collapsed="false">
      <c r="B144" s="113"/>
    </row>
    <row r="145" customFormat="false" ht="15.75" hidden="false" customHeight="false" outlineLevel="0" collapsed="false">
      <c r="B145" s="113"/>
    </row>
    <row r="146" customFormat="false" ht="15.75" hidden="false" customHeight="false" outlineLevel="0" collapsed="false">
      <c r="B146" s="113"/>
    </row>
    <row r="147" customFormat="false" ht="15.75" hidden="false" customHeight="false" outlineLevel="0" collapsed="false">
      <c r="B147" s="113"/>
    </row>
    <row r="148" customFormat="false" ht="15.75" hidden="false" customHeight="false" outlineLevel="0" collapsed="false">
      <c r="B148" s="113"/>
    </row>
    <row r="149" customFormat="false" ht="15.75" hidden="false" customHeight="false" outlineLevel="0" collapsed="false">
      <c r="B149" s="113"/>
    </row>
    <row r="150" customFormat="false" ht="15.75" hidden="false" customHeight="false" outlineLevel="0" collapsed="false">
      <c r="B150" s="113"/>
    </row>
    <row r="151" customFormat="false" ht="15.75" hidden="false" customHeight="false" outlineLevel="0" collapsed="false">
      <c r="B151" s="113"/>
    </row>
    <row r="152" customFormat="false" ht="15.75" hidden="false" customHeight="false" outlineLevel="0" collapsed="false">
      <c r="B152" s="113"/>
    </row>
    <row r="153" customFormat="false" ht="15.75" hidden="false" customHeight="false" outlineLevel="0" collapsed="false">
      <c r="B153" s="113"/>
    </row>
    <row r="154" customFormat="false" ht="15.75" hidden="false" customHeight="false" outlineLevel="0" collapsed="false">
      <c r="B154" s="113"/>
    </row>
    <row r="155" customFormat="false" ht="15.75" hidden="false" customHeight="false" outlineLevel="0" collapsed="false">
      <c r="B155" s="113"/>
    </row>
    <row r="156" customFormat="false" ht="15.75" hidden="false" customHeight="false" outlineLevel="0" collapsed="false">
      <c r="B156" s="113"/>
    </row>
    <row r="157" customFormat="false" ht="15.75" hidden="false" customHeight="false" outlineLevel="0" collapsed="false">
      <c r="B157" s="113"/>
    </row>
    <row r="158" customFormat="false" ht="15.75" hidden="false" customHeight="false" outlineLevel="0" collapsed="false">
      <c r="B158" s="113"/>
    </row>
    <row r="159" customFormat="false" ht="15.75" hidden="false" customHeight="false" outlineLevel="0" collapsed="false">
      <c r="B159" s="113"/>
    </row>
    <row r="160" customFormat="false" ht="15.75" hidden="false" customHeight="false" outlineLevel="0" collapsed="false">
      <c r="B160" s="113"/>
    </row>
    <row r="161" customFormat="false" ht="15.75" hidden="false" customHeight="false" outlineLevel="0" collapsed="false">
      <c r="B161" s="113"/>
    </row>
    <row r="162" customFormat="false" ht="15.75" hidden="false" customHeight="false" outlineLevel="0" collapsed="false">
      <c r="B162" s="113"/>
    </row>
    <row r="163" customFormat="false" ht="15.75" hidden="false" customHeight="false" outlineLevel="0" collapsed="false">
      <c r="B163" s="113"/>
    </row>
    <row r="164" customFormat="false" ht="15.75" hidden="false" customHeight="false" outlineLevel="0" collapsed="false">
      <c r="B164" s="113"/>
    </row>
    <row r="165" customFormat="false" ht="15.75" hidden="false" customHeight="false" outlineLevel="0" collapsed="false">
      <c r="B165" s="113"/>
    </row>
    <row r="166" customFormat="false" ht="15.75" hidden="false" customHeight="false" outlineLevel="0" collapsed="false">
      <c r="B166" s="113"/>
    </row>
    <row r="167" customFormat="false" ht="15.75" hidden="false" customHeight="false" outlineLevel="0" collapsed="false">
      <c r="B167" s="113"/>
    </row>
    <row r="168" customFormat="false" ht="15.75" hidden="false" customHeight="false" outlineLevel="0" collapsed="false">
      <c r="B168" s="113"/>
    </row>
    <row r="169" customFormat="false" ht="15.75" hidden="false" customHeight="false" outlineLevel="0" collapsed="false">
      <c r="B169" s="113"/>
    </row>
    <row r="170" customFormat="false" ht="15.75" hidden="false" customHeight="false" outlineLevel="0" collapsed="false">
      <c r="B170" s="113"/>
    </row>
    <row r="171" customFormat="false" ht="15.75" hidden="false" customHeight="false" outlineLevel="0" collapsed="false">
      <c r="B171" s="113"/>
    </row>
    <row r="172" customFormat="false" ht="15.75" hidden="false" customHeight="false" outlineLevel="0" collapsed="false">
      <c r="B172" s="113"/>
    </row>
    <row r="173" customFormat="false" ht="15.75" hidden="false" customHeight="false" outlineLevel="0" collapsed="false">
      <c r="B173" s="113"/>
    </row>
    <row r="174" customFormat="false" ht="15.75" hidden="false" customHeight="false" outlineLevel="0" collapsed="false">
      <c r="B174" s="113"/>
    </row>
    <row r="175" customFormat="false" ht="15.75" hidden="false" customHeight="false" outlineLevel="0" collapsed="false">
      <c r="B175" s="113"/>
    </row>
    <row r="176" customFormat="false" ht="15.75" hidden="false" customHeight="false" outlineLevel="0" collapsed="false">
      <c r="B176" s="113"/>
    </row>
    <row r="177" customFormat="false" ht="15.75" hidden="false" customHeight="false" outlineLevel="0" collapsed="false">
      <c r="B177" s="113"/>
    </row>
    <row r="178" customFormat="false" ht="15.75" hidden="false" customHeight="false" outlineLevel="0" collapsed="false">
      <c r="B178" s="113"/>
    </row>
    <row r="179" customFormat="false" ht="15.75" hidden="false" customHeight="false" outlineLevel="0" collapsed="false">
      <c r="B179" s="113"/>
    </row>
    <row r="180" customFormat="false" ht="15.75" hidden="false" customHeight="false" outlineLevel="0" collapsed="false">
      <c r="B180" s="113"/>
    </row>
    <row r="181" customFormat="false" ht="15.75" hidden="false" customHeight="false" outlineLevel="0" collapsed="false">
      <c r="B181" s="113"/>
    </row>
    <row r="182" customFormat="false" ht="15.75" hidden="false" customHeight="false" outlineLevel="0" collapsed="false">
      <c r="B182" s="113"/>
    </row>
    <row r="183" customFormat="false" ht="15.75" hidden="false" customHeight="false" outlineLevel="0" collapsed="false">
      <c r="B183" s="113"/>
    </row>
    <row r="184" customFormat="false" ht="15.75" hidden="false" customHeight="false" outlineLevel="0" collapsed="false">
      <c r="B184" s="113"/>
    </row>
    <row r="185" customFormat="false" ht="15.75" hidden="false" customHeight="false" outlineLevel="0" collapsed="false">
      <c r="B185" s="113"/>
    </row>
    <row r="186" customFormat="false" ht="15.75" hidden="false" customHeight="false" outlineLevel="0" collapsed="false">
      <c r="B186" s="113"/>
    </row>
    <row r="187" customFormat="false" ht="15.75" hidden="false" customHeight="false" outlineLevel="0" collapsed="false">
      <c r="B187" s="113"/>
    </row>
    <row r="188" customFormat="false" ht="15.75" hidden="false" customHeight="false" outlineLevel="0" collapsed="false">
      <c r="B188" s="113"/>
    </row>
    <row r="189" customFormat="false" ht="15.75" hidden="false" customHeight="false" outlineLevel="0" collapsed="false">
      <c r="B189" s="113"/>
    </row>
    <row r="190" customFormat="false" ht="15.75" hidden="false" customHeight="false" outlineLevel="0" collapsed="false">
      <c r="B190" s="113"/>
    </row>
    <row r="191" customFormat="false" ht="15.75" hidden="false" customHeight="false" outlineLevel="0" collapsed="false">
      <c r="B191" s="113"/>
    </row>
    <row r="192" customFormat="false" ht="15.75" hidden="false" customHeight="false" outlineLevel="0" collapsed="false">
      <c r="B192" s="113"/>
    </row>
    <row r="193" customFormat="false" ht="15.75" hidden="false" customHeight="false" outlineLevel="0" collapsed="false">
      <c r="B193" s="113"/>
    </row>
    <row r="194" customFormat="false" ht="15.75" hidden="false" customHeight="false" outlineLevel="0" collapsed="false">
      <c r="B194" s="113"/>
    </row>
    <row r="195" customFormat="false" ht="15.75" hidden="false" customHeight="false" outlineLevel="0" collapsed="false">
      <c r="B195" s="113"/>
    </row>
    <row r="196" customFormat="false" ht="15.75" hidden="false" customHeight="false" outlineLevel="0" collapsed="false">
      <c r="B196" s="113"/>
    </row>
    <row r="197" customFormat="false" ht="15.75" hidden="false" customHeight="false" outlineLevel="0" collapsed="false">
      <c r="B197" s="113"/>
    </row>
    <row r="198" customFormat="false" ht="15.75" hidden="false" customHeight="false" outlineLevel="0" collapsed="false">
      <c r="B198" s="113"/>
    </row>
    <row r="199" customFormat="false" ht="15.75" hidden="false" customHeight="false" outlineLevel="0" collapsed="false">
      <c r="B199" s="113"/>
    </row>
    <row r="200" customFormat="false" ht="15.75" hidden="false" customHeight="false" outlineLevel="0" collapsed="false">
      <c r="B200" s="113"/>
    </row>
    <row r="201" customFormat="false" ht="15.75" hidden="false" customHeight="false" outlineLevel="0" collapsed="false">
      <c r="B201" s="113"/>
    </row>
    <row r="202" customFormat="false" ht="15.75" hidden="false" customHeight="false" outlineLevel="0" collapsed="false">
      <c r="B202" s="113"/>
    </row>
    <row r="203" customFormat="false" ht="15.75" hidden="false" customHeight="false" outlineLevel="0" collapsed="false">
      <c r="B203" s="113"/>
    </row>
    <row r="204" customFormat="false" ht="15.75" hidden="false" customHeight="false" outlineLevel="0" collapsed="false">
      <c r="B204" s="113"/>
    </row>
    <row r="205" customFormat="false" ht="15.75" hidden="false" customHeight="false" outlineLevel="0" collapsed="false">
      <c r="B205" s="113"/>
    </row>
    <row r="206" customFormat="false" ht="15.75" hidden="false" customHeight="false" outlineLevel="0" collapsed="false">
      <c r="B206" s="113"/>
    </row>
    <row r="207" customFormat="false" ht="15.75" hidden="false" customHeight="false" outlineLevel="0" collapsed="false">
      <c r="B207" s="113"/>
    </row>
  </sheetData>
  <printOptions headings="false" gridLines="false" gridLinesSet="true" horizontalCentered="false" verticalCentered="false"/>
  <pageMargins left="0.8" right="0.379861111111111" top="0.779861111111111" bottom="0.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H10" activeCellId="0" sqref="H10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1" width="17.43"/>
    <col collapsed="false" customWidth="true" hidden="false" outlineLevel="0" max="2" min="2" style="1" width="10.43"/>
    <col collapsed="false" customWidth="true" hidden="false" outlineLevel="0" max="3" min="3" style="1" width="12.21"/>
    <col collapsed="false" customWidth="true" hidden="false" outlineLevel="0" max="4" min="4" style="1" width="15.21"/>
    <col collapsed="false" customWidth="true" hidden="false" outlineLevel="0" max="5" min="5" style="1" width="13.32"/>
    <col collapsed="false" customWidth="true" hidden="false" outlineLevel="0" max="6" min="6" style="1" width="7.88"/>
    <col collapsed="false" customWidth="false" hidden="false" outlineLevel="0" max="8" min="7" style="1" width="8.88"/>
    <col collapsed="false" customWidth="true" hidden="false" outlineLevel="0" max="9" min="9" style="1" width="10.21"/>
  </cols>
  <sheetData>
    <row r="1" customFormat="false" ht="18" hidden="false" customHeight="false" outlineLevel="0" collapsed="false">
      <c r="A1" s="2" t="str">
        <f aca="false">Engines!A1</f>
        <v>NORTHERN NATURAL GAS COMPANY</v>
      </c>
      <c r="J1" s="1"/>
      <c r="K1" s="1"/>
    </row>
    <row r="2" customFormat="false" ht="18" hidden="false" customHeight="false" outlineLevel="0" collapsed="false">
      <c r="A2" s="2" t="str">
        <f aca="false">Engines!A2</f>
        <v>MARTIN COUNTY #1 COMPRESSOR STATION</v>
      </c>
      <c r="J2" s="1"/>
      <c r="K2" s="1"/>
    </row>
    <row r="3" customFormat="false" ht="18" hidden="false" customHeight="false" outlineLevel="0" collapsed="false">
      <c r="A3" s="2" t="str">
        <f aca="false">Engines!A3</f>
        <v>PERMIT BY RULE</v>
      </c>
      <c r="C3" s="86"/>
      <c r="D3" s="86"/>
      <c r="E3" s="86"/>
      <c r="F3" s="86"/>
      <c r="J3" s="1"/>
      <c r="K3" s="1"/>
    </row>
    <row r="4" customFormat="false" ht="15.75" hidden="false" customHeight="false" outlineLevel="0" collapsed="false">
      <c r="A4" s="3"/>
      <c r="B4" s="86"/>
      <c r="C4" s="86"/>
      <c r="D4" s="86"/>
      <c r="E4" s="86"/>
      <c r="F4" s="86"/>
      <c r="J4" s="1"/>
      <c r="K4" s="1"/>
    </row>
    <row r="5" customFormat="false" ht="15.75" hidden="false" customHeight="false" outlineLevel="0" collapsed="false">
      <c r="J5" s="1"/>
      <c r="K5" s="1"/>
    </row>
    <row r="6" customFormat="false" ht="15.75" hidden="false" customHeight="false" outlineLevel="0" collapsed="false">
      <c r="A6" s="114" t="s">
        <v>78</v>
      </c>
      <c r="J6" s="1"/>
      <c r="K6" s="1"/>
    </row>
    <row r="7" customFormat="false" ht="15.75" hidden="false" customHeight="false" outlineLevel="0" collapsed="false">
      <c r="A7" s="115"/>
      <c r="B7" s="116"/>
      <c r="C7" s="116"/>
      <c r="D7" s="117" t="s">
        <v>79</v>
      </c>
      <c r="E7" s="117" t="s">
        <v>80</v>
      </c>
      <c r="F7" s="117" t="s">
        <v>81</v>
      </c>
      <c r="G7" s="117" t="s">
        <v>82</v>
      </c>
      <c r="H7" s="117" t="s">
        <v>79</v>
      </c>
      <c r="I7" s="117" t="s">
        <v>83</v>
      </c>
      <c r="J7" s="117" t="s">
        <v>84</v>
      </c>
      <c r="K7" s="1"/>
    </row>
    <row r="8" customFormat="false" ht="15.75" hidden="false" customHeight="false" outlineLevel="0" collapsed="false">
      <c r="A8" s="45"/>
      <c r="B8" s="46"/>
      <c r="C8" s="46"/>
      <c r="D8" s="118" t="s">
        <v>85</v>
      </c>
      <c r="E8" s="118" t="s">
        <v>86</v>
      </c>
      <c r="F8" s="118" t="s">
        <v>87</v>
      </c>
      <c r="G8" s="118" t="s">
        <v>87</v>
      </c>
      <c r="H8" s="118" t="s">
        <v>88</v>
      </c>
      <c r="I8" s="118" t="s">
        <v>89</v>
      </c>
      <c r="J8" s="118" t="s">
        <v>89</v>
      </c>
      <c r="K8" s="1"/>
    </row>
    <row r="9" customFormat="false" ht="16.5" hidden="false" customHeight="false" outlineLevel="0" collapsed="false">
      <c r="A9" s="119" t="s">
        <v>90</v>
      </c>
      <c r="B9" s="120" t="s">
        <v>91</v>
      </c>
      <c r="C9" s="120" t="s">
        <v>92</v>
      </c>
      <c r="D9" s="121" t="s">
        <v>93</v>
      </c>
      <c r="E9" s="121" t="s">
        <v>94</v>
      </c>
      <c r="F9" s="121" t="s">
        <v>61</v>
      </c>
      <c r="G9" s="121" t="s">
        <v>61</v>
      </c>
      <c r="H9" s="121" t="s">
        <v>95</v>
      </c>
      <c r="I9" s="121" t="s">
        <v>96</v>
      </c>
      <c r="J9" s="121" t="s">
        <v>63</v>
      </c>
      <c r="K9" s="1"/>
      <c r="L9" s="1"/>
      <c r="M9" s="1"/>
    </row>
    <row r="10" customFormat="false" ht="16.5" hidden="false" customHeight="false" outlineLevel="0" collapsed="false">
      <c r="A10" s="122" t="s">
        <v>97</v>
      </c>
      <c r="B10" s="123" t="s">
        <v>98</v>
      </c>
      <c r="C10" s="124" t="n">
        <v>500</v>
      </c>
      <c r="D10" s="125" t="n">
        <f aca="false">C10*3</f>
        <v>1500</v>
      </c>
      <c r="E10" s="126" t="n">
        <v>2500</v>
      </c>
      <c r="F10" s="125" t="n">
        <v>8.4</v>
      </c>
      <c r="G10" s="125" t="n">
        <v>50.95</v>
      </c>
      <c r="H10" s="126" t="n">
        <f aca="false">+(F10+G10)/2000</f>
        <v>0.029675</v>
      </c>
      <c r="I10" s="126" t="n">
        <f aca="false">+((F10*E10)/D10)+G10/8760</f>
        <v>14.0058162100457</v>
      </c>
      <c r="J10" s="126" t="n">
        <f aca="false">+H10*5.47945205479452</f>
        <v>0.162602739726027</v>
      </c>
      <c r="K10" s="1"/>
      <c r="L10" s="1"/>
      <c r="M10" s="1"/>
    </row>
    <row r="11" customFormat="false" ht="15.75" hidden="false" customHeight="false" outlineLevel="0" collapsed="false">
      <c r="A11" s="54" t="s">
        <v>99</v>
      </c>
      <c r="B11" s="56"/>
      <c r="C11" s="127"/>
      <c r="D11" s="128" t="n">
        <f aca="false">SUM(D10)</f>
        <v>1500</v>
      </c>
      <c r="E11" s="127"/>
      <c r="F11" s="128" t="n">
        <f aca="false">SUM(F10)</f>
        <v>8.4</v>
      </c>
      <c r="G11" s="128" t="n">
        <f aca="false">SUM(G10)</f>
        <v>50.95</v>
      </c>
      <c r="H11" s="128" t="n">
        <f aca="false">SUM(H10)</f>
        <v>0.029675</v>
      </c>
      <c r="I11" s="128" t="n">
        <f aca="false">SUM(I10)</f>
        <v>14.0058162100457</v>
      </c>
      <c r="J11" s="128" t="n">
        <f aca="false">SUM(J10)</f>
        <v>0.162602739726027</v>
      </c>
      <c r="K11" s="1"/>
      <c r="L11" s="1"/>
      <c r="M11" s="1"/>
    </row>
    <row r="12" customFormat="false" ht="15.75" hidden="false" customHeight="false" outlineLevel="0" collapsed="false">
      <c r="J12" s="1"/>
      <c r="K12" s="1"/>
      <c r="L12" s="1"/>
      <c r="M12" s="1"/>
    </row>
    <row r="13" customFormat="false" ht="15.75" hidden="false" customHeight="false" outlineLevel="0" collapsed="false">
      <c r="A13" s="129" t="s">
        <v>100</v>
      </c>
      <c r="J13" s="1"/>
      <c r="K13" s="1"/>
      <c r="L13" s="1"/>
      <c r="M13" s="1"/>
    </row>
    <row r="14" customFormat="false" ht="15.75" hidden="false" customHeight="false" outlineLevel="0" collapsed="false">
      <c r="A14" s="129" t="s">
        <v>101</v>
      </c>
      <c r="J14" s="1"/>
      <c r="K14" s="1"/>
      <c r="L14" s="1"/>
      <c r="M14" s="1"/>
    </row>
    <row r="15" customFormat="false" ht="15.75" hidden="false" customHeight="false" outlineLevel="0" collapsed="false">
      <c r="A15" s="129" t="s">
        <v>102</v>
      </c>
      <c r="J15" s="1"/>
      <c r="K15" s="1"/>
      <c r="L15" s="1"/>
      <c r="M15" s="1"/>
    </row>
    <row r="16" customFormat="false" ht="15.75" hidden="false" customHeight="false" outlineLevel="0" collapsed="false">
      <c r="A16" s="129" t="s">
        <v>103</v>
      </c>
      <c r="J16" s="1"/>
      <c r="K16" s="1"/>
      <c r="L16" s="1"/>
      <c r="M16" s="1"/>
    </row>
    <row r="17" customFormat="false" ht="15.75" hidden="false" customHeight="false" outlineLevel="0" collapsed="false">
      <c r="A17" s="129" t="s">
        <v>104</v>
      </c>
      <c r="J17" s="1"/>
      <c r="K17" s="1"/>
      <c r="L17" s="1"/>
      <c r="M17" s="1"/>
    </row>
    <row r="18" customFormat="false" ht="15.75" hidden="false" customHeight="false" outlineLevel="0" collapsed="false">
      <c r="J18" s="1"/>
      <c r="K18" s="1"/>
      <c r="L18" s="1"/>
      <c r="M18" s="1"/>
    </row>
    <row r="19" customFormat="false" ht="15.75" hidden="false" customHeight="false" outlineLevel="0" collapsed="false">
      <c r="J19" s="1"/>
      <c r="K19" s="1"/>
      <c r="L19" s="1"/>
      <c r="M19" s="1"/>
    </row>
    <row r="20" customFormat="false" ht="15.75" hidden="false" customHeight="false" outlineLevel="0" collapsed="false">
      <c r="J20" s="1"/>
      <c r="K20" s="1"/>
      <c r="L20" s="1"/>
      <c r="M20" s="1"/>
    </row>
    <row r="21" customFormat="false" ht="15.75" hidden="false" customHeight="false" outlineLevel="0" collapsed="false">
      <c r="J21" s="1"/>
      <c r="K21" s="1"/>
      <c r="L21" s="1"/>
      <c r="M21" s="1"/>
    </row>
    <row r="22" customFormat="false" ht="15.75" hidden="false" customHeight="false" outlineLevel="0" collapsed="false">
      <c r="J22" s="1"/>
      <c r="K22" s="1"/>
      <c r="L22" s="1"/>
      <c r="M22" s="1"/>
    </row>
    <row r="23" customFormat="false" ht="15.75" hidden="false" customHeight="false" outlineLevel="0" collapsed="false">
      <c r="J23" s="1"/>
      <c r="K23" s="1"/>
      <c r="L23" s="1"/>
      <c r="M23" s="1"/>
    </row>
    <row r="24" customFormat="false" ht="15.75" hidden="false" customHeight="false" outlineLevel="0" collapsed="false">
      <c r="J24" s="1"/>
      <c r="K24" s="1"/>
      <c r="L24" s="1"/>
      <c r="M24" s="1"/>
    </row>
    <row r="25" customFormat="false" ht="15.75" hidden="false" customHeight="false" outlineLevel="0" collapsed="false">
      <c r="J25" s="1"/>
      <c r="K25" s="1"/>
      <c r="L25" s="1"/>
      <c r="M25" s="1"/>
    </row>
    <row r="26" customFormat="false" ht="15.75" hidden="false" customHeight="false" outlineLevel="0" collapsed="false">
      <c r="J26" s="1"/>
      <c r="K26" s="1"/>
      <c r="L26" s="1"/>
      <c r="M26" s="1"/>
    </row>
    <row r="27" customFormat="false" ht="15.7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</row>
    <row r="28" customFormat="false" ht="15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</row>
    <row r="29" customFormat="false" ht="15.7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</row>
    <row r="30" customFormat="false" ht="15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X105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75" zoomScalePageLayoutView="100" workbookViewId="0">
      <selection pane="topLeft" activeCell="A30" activeCellId="0" sqref="A30"/>
    </sheetView>
  </sheetViews>
  <sheetFormatPr defaultColWidth="10.65625" defaultRowHeight="15.75" customHeight="true" zeroHeight="false" outlineLevelRow="0" outlineLevelCol="0"/>
  <cols>
    <col collapsed="false" customWidth="true" hidden="false" outlineLevel="0" max="1" min="1" style="1" width="10.21"/>
    <col collapsed="false" customWidth="true" hidden="false" outlineLevel="0" max="3" min="2" style="1" width="9.65"/>
    <col collapsed="false" customWidth="true" hidden="false" outlineLevel="0" max="4" min="4" style="1" width="13.44"/>
    <col collapsed="false" customWidth="true" hidden="false" outlineLevel="0" max="5" min="5" style="1" width="12.21"/>
    <col collapsed="false" customWidth="true" hidden="false" outlineLevel="0" max="6" min="6" style="1" width="10.11"/>
    <col collapsed="false" customWidth="true" hidden="false" outlineLevel="0" max="7" min="7" style="1" width="12.66"/>
    <col collapsed="false" customWidth="true" hidden="false" outlineLevel="0" max="8" min="8" style="1" width="16.55"/>
    <col collapsed="false" customWidth="true" hidden="false" outlineLevel="0" max="9" min="9" style="1" width="11.76"/>
    <col collapsed="false" customWidth="true" hidden="false" outlineLevel="0" max="10" min="10" style="1" width="11.55"/>
    <col collapsed="false" customWidth="true" hidden="false" outlineLevel="0" max="12" min="11" style="1" width="8.65"/>
    <col collapsed="false" customWidth="true" hidden="false" outlineLevel="0" max="13" min="13" style="1" width="12.66"/>
    <col collapsed="false" customWidth="true" hidden="false" outlineLevel="0" max="14" min="14" style="1" width="7.66"/>
    <col collapsed="false" customWidth="true" hidden="false" outlineLevel="0" max="15" min="15" style="1" width="11.65"/>
    <col collapsed="false" customWidth="false" hidden="false" outlineLevel="0" max="16" min="16" style="1" width="10.65"/>
    <col collapsed="false" customWidth="true" hidden="false" outlineLevel="0" max="18" min="17" style="1" width="9.65"/>
    <col collapsed="false" customWidth="true" hidden="false" outlineLevel="0" max="20" min="19" style="1" width="11.65"/>
    <col collapsed="false" customWidth="true" hidden="false" outlineLevel="0" max="21" min="21" style="1" width="7.66"/>
    <col collapsed="false" customWidth="true" hidden="false" outlineLevel="0" max="24" min="22" style="0" width="9.65"/>
    <col collapsed="false" customWidth="true" hidden="false" outlineLevel="0" max="25" min="25" style="0" width="8.65"/>
    <col collapsed="false" customWidth="true" hidden="false" outlineLevel="0" max="33" min="32" style="0" width="6.65"/>
    <col collapsed="false" customWidth="true" hidden="false" outlineLevel="0" max="34" min="34" style="0" width="8.65"/>
    <col collapsed="false" customWidth="true" hidden="false" outlineLevel="0" max="36" min="35" style="0" width="7.66"/>
    <col collapsed="false" customWidth="true" hidden="false" outlineLevel="0" max="37" min="37" style="0" width="9.65"/>
    <col collapsed="false" customWidth="true" hidden="false" outlineLevel="0" max="39" min="38" style="0" width="7.66"/>
    <col collapsed="false" customWidth="true" hidden="false" outlineLevel="0" max="41" min="40" style="0" width="9.65"/>
    <col collapsed="false" customWidth="true" hidden="false" outlineLevel="0" max="42" min="42" style="0" width="8.65"/>
  </cols>
  <sheetData>
    <row r="1" customFormat="false" ht="18" hidden="false" customHeight="false" outlineLevel="0" collapsed="false">
      <c r="A1" s="2" t="s">
        <v>0</v>
      </c>
      <c r="B1" s="3"/>
      <c r="C1" s="3"/>
    </row>
    <row r="2" customFormat="false" ht="18" hidden="false" customHeight="false" outlineLevel="0" collapsed="false">
      <c r="A2" s="2" t="s">
        <v>1</v>
      </c>
      <c r="B2" s="3"/>
      <c r="C2" s="3"/>
    </row>
    <row r="3" customFormat="false" ht="16.15" hidden="false" customHeight="true" outlineLevel="0" collapsed="false">
      <c r="A3" s="2" t="str">
        <f aca="false">Summary!A3</f>
        <v>PERMIT BY RULE</v>
      </c>
      <c r="B3" s="3"/>
      <c r="C3" s="3"/>
    </row>
    <row r="4" customFormat="false" ht="16.15" hidden="false" customHeight="true" outlineLevel="0" collapsed="false">
      <c r="A4" s="3"/>
      <c r="B4" s="3"/>
      <c r="C4" s="3"/>
    </row>
    <row r="5" customFormat="false" ht="15.75" hidden="false" customHeight="false" outlineLevel="0" collapsed="false">
      <c r="A5" s="3" t="s">
        <v>105</v>
      </c>
      <c r="B5" s="3"/>
      <c r="C5" s="3"/>
    </row>
    <row r="6" customFormat="false" ht="15.75" hidden="false" customHeight="false" outlineLevel="0" collapsed="false">
      <c r="A6" s="3"/>
      <c r="B6" s="3"/>
      <c r="C6" s="3"/>
    </row>
    <row r="7" customFormat="false" ht="15.75" hidden="false" customHeight="false" outlineLevel="0" collapsed="false">
      <c r="A7" s="130" t="s">
        <v>106</v>
      </c>
      <c r="B7" s="131" t="s">
        <v>107</v>
      </c>
      <c r="C7" s="131" t="s">
        <v>79</v>
      </c>
      <c r="D7" s="132" t="s">
        <v>108</v>
      </c>
      <c r="E7" s="133"/>
      <c r="Q7" s="0"/>
      <c r="R7" s="0"/>
      <c r="S7" s="0"/>
      <c r="T7" s="0"/>
      <c r="U7" s="0"/>
    </row>
    <row r="8" customFormat="false" ht="15.75" hidden="false" customHeight="false" outlineLevel="0" collapsed="false">
      <c r="A8" s="134" t="s">
        <v>109</v>
      </c>
      <c r="B8" s="135" t="s">
        <v>110</v>
      </c>
      <c r="C8" s="135" t="s">
        <v>111</v>
      </c>
      <c r="D8" s="136" t="s">
        <v>112</v>
      </c>
      <c r="E8" s="137"/>
      <c r="G8" s="138"/>
      <c r="H8" s="138"/>
      <c r="I8" s="138"/>
      <c r="J8" s="138"/>
      <c r="K8" s="138"/>
      <c r="L8" s="138"/>
      <c r="Q8" s="0"/>
      <c r="R8" s="0"/>
      <c r="S8" s="0"/>
      <c r="T8" s="0"/>
      <c r="U8" s="0"/>
    </row>
    <row r="9" customFormat="false" ht="16.5" hidden="false" customHeight="false" outlineLevel="0" collapsed="false">
      <c r="A9" s="139"/>
      <c r="B9" s="140" t="s">
        <v>113</v>
      </c>
      <c r="C9" s="140" t="s">
        <v>114</v>
      </c>
      <c r="D9" s="141" t="s">
        <v>115</v>
      </c>
      <c r="E9" s="137"/>
      <c r="G9" s="86"/>
      <c r="H9" s="86"/>
      <c r="I9" s="86"/>
      <c r="J9" s="86"/>
      <c r="K9" s="86"/>
      <c r="L9" s="86"/>
      <c r="Q9" s="0"/>
      <c r="R9" s="0"/>
      <c r="S9" s="0"/>
      <c r="T9" s="0"/>
      <c r="U9" s="0"/>
    </row>
    <row r="10" customFormat="false" ht="16.5" hidden="false" customHeight="false" outlineLevel="0" collapsed="false">
      <c r="A10" s="91" t="s">
        <v>15</v>
      </c>
      <c r="B10" s="142" t="n">
        <v>255</v>
      </c>
      <c r="C10" s="142" t="n">
        <v>8760</v>
      </c>
      <c r="D10" s="143" t="n">
        <v>8550</v>
      </c>
      <c r="E10" s="83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</row>
    <row r="11" customFormat="false" ht="15.75" hidden="false" customHeight="false" outlineLevel="0" collapsed="false">
      <c r="A11" s="145" t="s">
        <v>17</v>
      </c>
      <c r="B11" s="146" t="n">
        <v>510</v>
      </c>
      <c r="C11" s="146" t="n">
        <v>8760</v>
      </c>
      <c r="D11" s="147" t="n">
        <v>8400</v>
      </c>
      <c r="E11" s="83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customFormat="false" ht="15.75" hidden="false" customHeight="false" outlineLevel="0" collapsed="false">
      <c r="A12" s="3"/>
      <c r="B12" s="3"/>
      <c r="C12" s="3"/>
    </row>
    <row r="13" customFormat="false" ht="15.75" hidden="false" customHeight="false" outlineLevel="0" collapsed="false">
      <c r="A13" s="1" t="s">
        <v>116</v>
      </c>
    </row>
    <row r="14" customFormat="false" ht="15.75" hidden="false" customHeight="false" outlineLevel="0" collapsed="false">
      <c r="A14" s="148"/>
      <c r="B14" s="148" t="s">
        <v>117</v>
      </c>
      <c r="C14" s="148"/>
      <c r="D14" s="148"/>
      <c r="E14" s="148"/>
      <c r="F14" s="148"/>
      <c r="G14" s="148"/>
      <c r="H14" s="148" t="s">
        <v>118</v>
      </c>
      <c r="I14" s="148"/>
      <c r="J14" s="148"/>
      <c r="K14" s="148"/>
      <c r="L14" s="148"/>
      <c r="M14" s="148"/>
    </row>
    <row r="15" customFormat="false" ht="15.75" hidden="false" customHeight="false" outlineLevel="0" collapsed="false">
      <c r="A15" s="149"/>
      <c r="B15" s="64"/>
      <c r="C15" s="150"/>
      <c r="D15" s="150"/>
      <c r="E15" s="151"/>
      <c r="F15" s="151"/>
      <c r="G15" s="66"/>
      <c r="H15" s="152"/>
      <c r="I15" s="150"/>
      <c r="J15" s="150"/>
      <c r="K15" s="150"/>
      <c r="L15" s="150"/>
      <c r="M15" s="153" t="s">
        <v>65</v>
      </c>
    </row>
    <row r="16" customFormat="false" ht="15.75" hidden="false" customHeight="false" outlineLevel="0" collapsed="false">
      <c r="A16" s="154" t="s">
        <v>5</v>
      </c>
      <c r="B16" s="70" t="s">
        <v>7</v>
      </c>
      <c r="C16" s="69" t="s">
        <v>8</v>
      </c>
      <c r="D16" s="69" t="s">
        <v>9</v>
      </c>
      <c r="E16" s="69" t="s">
        <v>10</v>
      </c>
      <c r="F16" s="69" t="s">
        <v>11</v>
      </c>
      <c r="G16" s="71" t="s">
        <v>119</v>
      </c>
      <c r="H16" s="70" t="s">
        <v>7</v>
      </c>
      <c r="I16" s="69" t="s">
        <v>8</v>
      </c>
      <c r="J16" s="69" t="s">
        <v>9</v>
      </c>
      <c r="K16" s="69" t="s">
        <v>10</v>
      </c>
      <c r="L16" s="69" t="s">
        <v>11</v>
      </c>
      <c r="M16" s="71" t="s">
        <v>119</v>
      </c>
    </row>
    <row r="17" customFormat="false" ht="15.75" hidden="false" customHeight="false" outlineLevel="0" collapsed="false">
      <c r="A17" s="155" t="s">
        <v>15</v>
      </c>
      <c r="B17" s="156" t="n">
        <v>2.27</v>
      </c>
      <c r="C17" s="157" t="n">
        <v>3.51</v>
      </c>
      <c r="D17" s="158" t="n">
        <v>0.0296</v>
      </c>
      <c r="E17" s="159" t="n">
        <v>0.01941</v>
      </c>
      <c r="F17" s="160" t="n">
        <v>0.000588</v>
      </c>
      <c r="G17" s="161" t="n">
        <v>0.0205</v>
      </c>
      <c r="H17" s="156" t="n">
        <f aca="false">B17*$D10*$C10*$B10/1000000/2000</f>
        <v>21.67735365</v>
      </c>
      <c r="I17" s="157" t="n">
        <f aca="false">C17*$D10*$C10*$B10/1000000/2000</f>
        <v>33.51872745</v>
      </c>
      <c r="J17" s="157" t="n">
        <f aca="false">D17*$D10*$C10*$B10/1000000/2000</f>
        <v>0.282665052</v>
      </c>
      <c r="K17" s="157" t="n">
        <f aca="false">E17*$D10*$C10*$B10/1000000/2000</f>
        <v>0.18535569795</v>
      </c>
      <c r="L17" s="157" t="n">
        <f aca="false">F17*$D10*$C10*$B10/1000000/2000</f>
        <v>0.00561510306</v>
      </c>
      <c r="M17" s="162" t="n">
        <f aca="false">G17*$D10*$C10*$B10/1000000/2000</f>
        <v>0.1957646475</v>
      </c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customFormat="false" ht="15.75" hidden="false" customHeight="false" outlineLevel="0" collapsed="false">
      <c r="A18" s="146" t="s">
        <v>17</v>
      </c>
      <c r="B18" s="163" t="n">
        <v>2.27</v>
      </c>
      <c r="C18" s="164" t="n">
        <v>3.51</v>
      </c>
      <c r="D18" s="94" t="n">
        <v>0.0296</v>
      </c>
      <c r="E18" s="165" t="n">
        <v>0.01941</v>
      </c>
      <c r="F18" s="166" t="n">
        <v>0.000588</v>
      </c>
      <c r="G18" s="167" t="n">
        <v>0.0205</v>
      </c>
      <c r="H18" s="163" t="n">
        <f aca="false">B18*$D11*$C11*$B11/1000000/2000</f>
        <v>42.5940984</v>
      </c>
      <c r="I18" s="164" t="n">
        <f aca="false">C18*$D11*$C11*$B11/1000000/2000</f>
        <v>65.8613592</v>
      </c>
      <c r="J18" s="164" t="n">
        <f aca="false">D18*$D11*$C11*$B11/1000000/2000</f>
        <v>0.555412032</v>
      </c>
      <c r="K18" s="164" t="n">
        <f aca="false">E18*$D11*$C11*$B11/1000000/2000</f>
        <v>0.3642076872</v>
      </c>
      <c r="L18" s="164" t="n">
        <f aca="false">F18*$D11*$C11*$B11/1000000/2000</f>
        <v>0.01103318496</v>
      </c>
      <c r="M18" s="168" t="n">
        <f aca="false">G18*$D11*$C11*$B11/1000000/2000</f>
        <v>0.38466036</v>
      </c>
    </row>
    <row r="19" customFormat="false" ht="16.15" hidden="false" customHeight="true" outlineLevel="0" collapsed="false">
      <c r="A19" s="93" t="s">
        <v>99</v>
      </c>
      <c r="B19" s="169" t="s">
        <v>65</v>
      </c>
      <c r="C19" s="170" t="s">
        <v>65</v>
      </c>
      <c r="D19" s="170" t="s">
        <v>65</v>
      </c>
      <c r="E19" s="171" t="s">
        <v>65</v>
      </c>
      <c r="F19" s="171"/>
      <c r="G19" s="172" t="s">
        <v>65</v>
      </c>
      <c r="H19" s="163" t="n">
        <f aca="false">SUM(H17:H18)</f>
        <v>64.27145205</v>
      </c>
      <c r="I19" s="164" t="n">
        <f aca="false">SUM(I17:I18)</f>
        <v>99.38008665</v>
      </c>
      <c r="J19" s="164" t="n">
        <f aca="false">SUM(J17:J18)</f>
        <v>0.838077084</v>
      </c>
      <c r="K19" s="164" t="n">
        <f aca="false">SUM(K17:K18)</f>
        <v>0.54956338515</v>
      </c>
      <c r="L19" s="164" t="n">
        <f aca="false">SUM(L17:L18)</f>
        <v>0.01664828802</v>
      </c>
      <c r="M19" s="168" t="n">
        <f aca="false">SUM(M17:M18)</f>
        <v>0.5804250075</v>
      </c>
    </row>
    <row r="20" customFormat="false" ht="15.75" hidden="false" customHeight="false" outlineLevel="0" collapsed="false">
      <c r="E20" s="173"/>
      <c r="F20" s="173"/>
      <c r="G20" s="174"/>
    </row>
    <row r="21" customFormat="false" ht="15.75" hidden="false" customHeight="false" outlineLevel="0" collapsed="false">
      <c r="A21" s="1" t="s">
        <v>120</v>
      </c>
    </row>
    <row r="22" customFormat="false" ht="15.75" hidden="false" customHeight="false" outlineLevel="0" collapsed="false">
      <c r="A22" s="148"/>
      <c r="B22" s="148" t="s">
        <v>117</v>
      </c>
      <c r="C22" s="148"/>
      <c r="D22" s="148"/>
      <c r="E22" s="148"/>
      <c r="F22" s="148"/>
      <c r="G22" s="148"/>
      <c r="H22" s="148" t="s">
        <v>121</v>
      </c>
      <c r="I22" s="148"/>
      <c r="J22" s="148"/>
      <c r="K22" s="148"/>
      <c r="L22" s="148"/>
      <c r="M22" s="148"/>
    </row>
    <row r="23" customFormat="false" ht="15.75" hidden="false" customHeight="false" outlineLevel="0" collapsed="false">
      <c r="A23" s="149"/>
      <c r="B23" s="64"/>
      <c r="C23" s="150"/>
      <c r="D23" s="150"/>
      <c r="E23" s="151"/>
      <c r="F23" s="151"/>
      <c r="G23" s="66"/>
      <c r="H23" s="152"/>
      <c r="I23" s="150"/>
      <c r="J23" s="150"/>
      <c r="K23" s="150"/>
      <c r="L23" s="150"/>
      <c r="M23" s="153" t="s">
        <v>65</v>
      </c>
    </row>
    <row r="24" customFormat="false" ht="15.75" hidden="false" customHeight="false" outlineLevel="0" collapsed="false">
      <c r="A24" s="154" t="s">
        <v>5</v>
      </c>
      <c r="B24" s="70" t="s">
        <v>7</v>
      </c>
      <c r="C24" s="69" t="s">
        <v>8</v>
      </c>
      <c r="D24" s="69" t="s">
        <v>9</v>
      </c>
      <c r="E24" s="69" t="s">
        <v>10</v>
      </c>
      <c r="F24" s="69" t="s">
        <v>11</v>
      </c>
      <c r="G24" s="71" t="s">
        <v>119</v>
      </c>
      <c r="H24" s="70" t="s">
        <v>7</v>
      </c>
      <c r="I24" s="69" t="s">
        <v>8</v>
      </c>
      <c r="J24" s="69" t="s">
        <v>9</v>
      </c>
      <c r="K24" s="69" t="s">
        <v>10</v>
      </c>
      <c r="L24" s="69" t="s">
        <v>11</v>
      </c>
      <c r="M24" s="71" t="s">
        <v>119</v>
      </c>
    </row>
    <row r="25" customFormat="false" ht="15.75" hidden="false" customHeight="false" outlineLevel="0" collapsed="false">
      <c r="A25" s="155" t="s">
        <v>15</v>
      </c>
      <c r="B25" s="156" t="n">
        <f aca="false">+B17</f>
        <v>2.27</v>
      </c>
      <c r="C25" s="157" t="n">
        <f aca="false">+C17</f>
        <v>3.51</v>
      </c>
      <c r="D25" s="157" t="n">
        <f aca="false">+D17</f>
        <v>0.0296</v>
      </c>
      <c r="E25" s="159" t="n">
        <f aca="false">+E17</f>
        <v>0.01941</v>
      </c>
      <c r="F25" s="160" t="n">
        <f aca="false">+F17</f>
        <v>0.000588</v>
      </c>
      <c r="G25" s="161" t="n">
        <f aca="false">+G17</f>
        <v>0.0205</v>
      </c>
      <c r="H25" s="156" t="n">
        <f aca="false">H17*2000/$C10</f>
        <v>4.9491675</v>
      </c>
      <c r="I25" s="157" t="n">
        <f aca="false">I17*2000/$C10</f>
        <v>7.6526775</v>
      </c>
      <c r="J25" s="157" t="n">
        <f aca="false">J17*2000/$C10</f>
        <v>0.0645354</v>
      </c>
      <c r="K25" s="157" t="n">
        <f aca="false">K17*2000/$C10</f>
        <v>0.0423186525</v>
      </c>
      <c r="L25" s="157" t="n">
        <f aca="false">L17*2000/$C10</f>
        <v>0.001281987</v>
      </c>
      <c r="M25" s="162" t="n">
        <f aca="false">M17*2000/$C10</f>
        <v>0.044695125</v>
      </c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customFormat="false" ht="15.75" hidden="false" customHeight="false" outlineLevel="0" collapsed="false">
      <c r="A26" s="146" t="s">
        <v>17</v>
      </c>
      <c r="B26" s="163" t="n">
        <f aca="false">+B18</f>
        <v>2.27</v>
      </c>
      <c r="C26" s="164" t="n">
        <f aca="false">+C18</f>
        <v>3.51</v>
      </c>
      <c r="D26" s="164" t="n">
        <v>1</v>
      </c>
      <c r="E26" s="165" t="n">
        <f aca="false">+E18</f>
        <v>0.01941</v>
      </c>
      <c r="F26" s="166" t="n">
        <f aca="false">+F18</f>
        <v>0.000588</v>
      </c>
      <c r="G26" s="167" t="n">
        <f aca="false">+G18</f>
        <v>0.0205</v>
      </c>
      <c r="H26" s="163" t="n">
        <f aca="false">H18*2000/$C11</f>
        <v>9.72468</v>
      </c>
      <c r="I26" s="164" t="n">
        <f aca="false">I18*2000/$C11</f>
        <v>15.03684</v>
      </c>
      <c r="J26" s="164" t="n">
        <f aca="false">J18*2000/$C11</f>
        <v>0.1268064</v>
      </c>
      <c r="K26" s="164" t="n">
        <f aca="false">K18*2000/$C11</f>
        <v>0.08315244</v>
      </c>
      <c r="L26" s="164" t="n">
        <f aca="false">L18*2000/$C11</f>
        <v>0.002518992</v>
      </c>
      <c r="M26" s="168" t="n">
        <f aca="false">M18*2000/$C11</f>
        <v>0.087822</v>
      </c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</row>
    <row r="27" customFormat="false" ht="15.75" hidden="false" customHeight="false" outlineLevel="0" collapsed="false">
      <c r="A27" s="93" t="s">
        <v>99</v>
      </c>
      <c r="B27" s="169" t="s">
        <v>65</v>
      </c>
      <c r="C27" s="170" t="s">
        <v>65</v>
      </c>
      <c r="D27" s="170" t="s">
        <v>65</v>
      </c>
      <c r="E27" s="171" t="s">
        <v>65</v>
      </c>
      <c r="F27" s="171"/>
      <c r="G27" s="172" t="s">
        <v>65</v>
      </c>
      <c r="H27" s="164" t="n">
        <f aca="false">SUM(H25:H26)</f>
        <v>14.6738475</v>
      </c>
      <c r="I27" s="164" t="n">
        <f aca="false">SUM(I25:I26)</f>
        <v>22.6895175</v>
      </c>
      <c r="J27" s="164" t="n">
        <f aca="false">SUM(J25:J26)</f>
        <v>0.1913418</v>
      </c>
      <c r="K27" s="164" t="n">
        <f aca="false">SUM(K25:K26)</f>
        <v>0.1254710925</v>
      </c>
      <c r="L27" s="164" t="n">
        <f aca="false">SUM(L25:L26)</f>
        <v>0.003800979</v>
      </c>
      <c r="M27" s="168" t="n">
        <f aca="false">SUM(M25:M26)</f>
        <v>0.132517125</v>
      </c>
    </row>
    <row r="28" customFormat="false" ht="15.75" hidden="false" customHeight="false" outlineLevel="0" collapsed="false">
      <c r="K28" s="173"/>
      <c r="L28" s="173"/>
      <c r="M28" s="174"/>
    </row>
    <row r="29" customFormat="false" ht="15.75" hidden="false" customHeight="false" outlineLevel="0" collapsed="false">
      <c r="A29" s="129" t="s">
        <v>100</v>
      </c>
    </row>
    <row r="30" customFormat="false" ht="15.75" hidden="false" customHeight="false" outlineLevel="0" collapsed="false">
      <c r="A30" s="129" t="s">
        <v>122</v>
      </c>
      <c r="B30" s="32"/>
      <c r="C30" s="32"/>
      <c r="H30" s="175"/>
      <c r="I30" s="176"/>
      <c r="J30" s="176"/>
      <c r="O30" s="177"/>
    </row>
    <row r="31" customFormat="false" ht="15.75" hidden="false" customHeight="false" outlineLevel="0" collapsed="false">
      <c r="A31" s="58" t="s">
        <v>123</v>
      </c>
      <c r="B31" s="32"/>
      <c r="C31" s="32"/>
      <c r="O31" s="129"/>
    </row>
    <row r="32" customFormat="false" ht="15.75" hidden="false" customHeight="false" outlineLevel="0" collapsed="false">
      <c r="A32" s="129" t="s">
        <v>124</v>
      </c>
      <c r="O32" s="129"/>
    </row>
    <row r="43" customFormat="false" ht="16.15" hidden="false" customHeight="true" outlineLevel="0" collapsed="false"/>
    <row r="45" customFormat="false" ht="15.75" hidden="false" customHeight="false" outlineLevel="0" collapsed="false">
      <c r="P45" s="173"/>
      <c r="Q45" s="173"/>
      <c r="R45" s="173"/>
    </row>
    <row r="46" customFormat="false" ht="15.75" hidden="false" customHeight="false" outlineLevel="0" collapsed="false">
      <c r="U46" s="173"/>
    </row>
    <row r="56" customFormat="false" ht="15.75" hidden="false" customHeight="false" outlineLevel="0" collapsed="false">
      <c r="AD56" s="178"/>
      <c r="AJ56" s="179"/>
      <c r="AN56" s="178"/>
      <c r="AR56" s="179"/>
      <c r="AZ56" s="180"/>
      <c r="BB56" s="180"/>
      <c r="BD56" s="180"/>
      <c r="BF56" s="180"/>
      <c r="BX56" s="180"/>
    </row>
    <row r="57" customFormat="false" ht="15.75" hidden="false" customHeight="false" outlineLevel="0" collapsed="false">
      <c r="AB57" s="181"/>
      <c r="AD57" s="178"/>
      <c r="AH57" s="180"/>
      <c r="AJ57" s="179"/>
      <c r="AL57" s="180"/>
      <c r="AN57" s="178"/>
      <c r="AP57" s="180"/>
      <c r="AR57" s="179"/>
      <c r="AT57" s="180"/>
      <c r="AZ57" s="180"/>
      <c r="BB57" s="180"/>
      <c r="BD57" s="180"/>
      <c r="BF57" s="180"/>
      <c r="BL57" s="180"/>
      <c r="BN57" s="180"/>
      <c r="BP57" s="180"/>
      <c r="BR57" s="180"/>
      <c r="BX57" s="180"/>
    </row>
    <row r="58" customFormat="false" ht="15.75" hidden="false" customHeight="false" outlineLevel="0" collapsed="false">
      <c r="AB58" s="181"/>
      <c r="AD58" s="178"/>
      <c r="AH58" s="180"/>
      <c r="AJ58" s="179"/>
      <c r="AL58" s="180"/>
      <c r="AN58" s="178"/>
      <c r="AP58" s="180"/>
      <c r="AR58" s="179"/>
      <c r="AT58" s="180"/>
      <c r="AZ58" s="180"/>
      <c r="BB58" s="180"/>
      <c r="BD58" s="180"/>
      <c r="BF58" s="180"/>
      <c r="BL58" s="180"/>
      <c r="BN58" s="180"/>
      <c r="BP58" s="180"/>
      <c r="BR58" s="180"/>
      <c r="BX58" s="180"/>
    </row>
    <row r="80" customFormat="false" ht="15.75" hidden="false" customHeight="false" outlineLevel="0" collapsed="false">
      <c r="A80" s="182"/>
      <c r="B80" s="182"/>
      <c r="C80" s="182"/>
    </row>
    <row r="85" customFormat="false" ht="15.75" hidden="false" customHeight="false" outlineLevel="0" collapsed="false">
      <c r="D85" s="3" t="s">
        <v>125</v>
      </c>
      <c r="E85" s="3"/>
      <c r="F85" s="3"/>
    </row>
    <row r="86" customFormat="false" ht="15.75" hidden="false" customHeight="false" outlineLevel="0" collapsed="false">
      <c r="D86" s="32" t="s">
        <v>126</v>
      </c>
      <c r="E86" s="32"/>
      <c r="F86" s="32"/>
    </row>
    <row r="87" customFormat="false" ht="15.75" hidden="false" customHeight="false" outlineLevel="0" collapsed="false">
      <c r="D87" s="32" t="s">
        <v>127</v>
      </c>
      <c r="E87" s="32"/>
      <c r="F87" s="32"/>
    </row>
    <row r="88" customFormat="false" ht="15.75" hidden="false" customHeight="false" outlineLevel="0" collapsed="false">
      <c r="D88" s="32" t="s">
        <v>128</v>
      </c>
      <c r="E88" s="32"/>
      <c r="F88" s="32"/>
    </row>
    <row r="89" customFormat="false" ht="15.75" hidden="false" customHeight="false" outlineLevel="0" collapsed="false">
      <c r="G89" s="32" t="s">
        <v>129</v>
      </c>
      <c r="H89" s="176"/>
      <c r="I89" s="176"/>
      <c r="J89" s="176"/>
      <c r="O89" s="173"/>
      <c r="P89" s="173"/>
      <c r="Q89" s="173"/>
      <c r="R89" s="173"/>
    </row>
    <row r="90" customFormat="false" ht="15.75" hidden="false" customHeight="false" outlineLevel="0" collapsed="false">
      <c r="G90" s="32" t="s">
        <v>130</v>
      </c>
      <c r="H90" s="176"/>
      <c r="I90" s="176"/>
      <c r="J90" s="176"/>
      <c r="O90" s="173"/>
      <c r="P90" s="173"/>
      <c r="Q90" s="173"/>
      <c r="R90" s="173"/>
    </row>
    <row r="91" customFormat="false" ht="15.75" hidden="false" customHeight="false" outlineLevel="0" collapsed="false">
      <c r="D91" s="32" t="s">
        <v>131</v>
      </c>
      <c r="E91" s="32"/>
      <c r="F91" s="32"/>
      <c r="H91" s="32" t="s">
        <v>132</v>
      </c>
      <c r="I91" s="176"/>
      <c r="J91" s="176"/>
      <c r="O91" s="173"/>
      <c r="P91" s="173"/>
      <c r="Q91" s="173"/>
      <c r="R91" s="173"/>
    </row>
    <row r="92" customFormat="false" ht="15.75" hidden="false" customHeight="false" outlineLevel="0" collapsed="false">
      <c r="H92" s="32" t="s">
        <v>133</v>
      </c>
      <c r="I92" s="176"/>
      <c r="J92" s="176"/>
      <c r="O92" s="173"/>
      <c r="P92" s="173"/>
      <c r="Q92" s="173"/>
      <c r="R92" s="173"/>
    </row>
    <row r="93" customFormat="false" ht="15.75" hidden="false" customHeight="false" outlineLevel="0" collapsed="false">
      <c r="H93" s="32" t="s">
        <v>134</v>
      </c>
      <c r="J93" s="32" t="s">
        <v>135</v>
      </c>
      <c r="O93" s="173"/>
      <c r="P93" s="173"/>
      <c r="Q93" s="173"/>
      <c r="R93" s="173"/>
    </row>
    <row r="94" customFormat="false" ht="15.75" hidden="false" customHeight="false" outlineLevel="0" collapsed="false">
      <c r="H94" s="32" t="s">
        <v>136</v>
      </c>
      <c r="J94" s="32" t="s">
        <v>137</v>
      </c>
      <c r="O94" s="173"/>
      <c r="P94" s="173"/>
      <c r="Q94" s="173"/>
      <c r="R94" s="173"/>
    </row>
    <row r="95" customFormat="false" ht="15.75" hidden="false" customHeight="false" outlineLevel="0" collapsed="false">
      <c r="D95" s="3" t="s">
        <v>138</v>
      </c>
      <c r="E95" s="3"/>
      <c r="F95" s="3"/>
      <c r="G95" s="176"/>
      <c r="I95" s="176"/>
      <c r="J95" s="176"/>
      <c r="N95" s="173"/>
      <c r="O95" s="32" t="s">
        <v>139</v>
      </c>
      <c r="P95" s="173"/>
    </row>
    <row r="96" customFormat="false" ht="15.75" hidden="false" customHeight="false" outlineLevel="0" collapsed="false">
      <c r="A96" s="115"/>
      <c r="B96" s="183"/>
      <c r="C96" s="183"/>
      <c r="D96" s="183"/>
      <c r="E96" s="183"/>
      <c r="F96" s="183"/>
      <c r="G96" s="184"/>
      <c r="H96" s="183"/>
      <c r="I96" s="183"/>
      <c r="J96" s="185" t="s">
        <v>140</v>
      </c>
      <c r="K96" s="185" t="s">
        <v>7</v>
      </c>
      <c r="L96" s="185"/>
      <c r="M96" s="185" t="s">
        <v>8</v>
      </c>
      <c r="N96" s="185" t="s">
        <v>141</v>
      </c>
      <c r="O96" s="186" t="s">
        <v>10</v>
      </c>
      <c r="P96" s="187" t="s">
        <v>142</v>
      </c>
      <c r="Q96" s="188" t="s">
        <v>143</v>
      </c>
      <c r="R96" s="188" t="s">
        <v>144</v>
      </c>
      <c r="S96" s="188" t="s">
        <v>145</v>
      </c>
      <c r="T96" s="188" t="s">
        <v>146</v>
      </c>
      <c r="U96" s="188" t="s">
        <v>147</v>
      </c>
      <c r="V96" s="189" t="s">
        <v>148</v>
      </c>
      <c r="W96" s="189" t="s">
        <v>149</v>
      </c>
      <c r="X96" s="189" t="s">
        <v>150</v>
      </c>
      <c r="Y96" s="190" t="s">
        <v>151</v>
      </c>
    </row>
    <row r="97" customFormat="false" ht="15.75" hidden="false" customHeight="false" outlineLevel="0" collapsed="false">
      <c r="A97" s="191" t="s">
        <v>152</v>
      </c>
      <c r="B97" s="192"/>
      <c r="C97" s="192"/>
      <c r="D97" s="32" t="s">
        <v>153</v>
      </c>
      <c r="E97" s="32"/>
      <c r="F97" s="32"/>
      <c r="G97" s="176"/>
      <c r="J97" s="193" t="n">
        <v>0.18</v>
      </c>
      <c r="K97" s="193" t="n">
        <v>1.3</v>
      </c>
      <c r="L97" s="193"/>
      <c r="M97" s="193" t="n">
        <v>0.83</v>
      </c>
      <c r="N97" s="193" t="n">
        <v>0.01</v>
      </c>
      <c r="P97" s="194" t="n">
        <v>0</v>
      </c>
      <c r="Y97" s="195"/>
    </row>
    <row r="98" customFormat="false" ht="15.75" hidden="false" customHeight="false" outlineLevel="0" collapsed="false">
      <c r="A98" s="191" t="s">
        <v>154</v>
      </c>
      <c r="B98" s="192"/>
      <c r="C98" s="192"/>
      <c r="D98" s="32" t="s">
        <v>155</v>
      </c>
      <c r="E98" s="32"/>
      <c r="F98" s="32"/>
      <c r="G98" s="176"/>
      <c r="J98" s="193" t="n">
        <v>6.1</v>
      </c>
      <c r="K98" s="193" t="n">
        <v>11</v>
      </c>
      <c r="L98" s="193"/>
      <c r="M98" s="193" t="n">
        <v>1.5</v>
      </c>
      <c r="N98" s="193" t="n">
        <v>0.43</v>
      </c>
      <c r="O98" s="193" t="n">
        <v>0.16</v>
      </c>
      <c r="P98" s="194" t="n">
        <v>0</v>
      </c>
      <c r="Q98" s="193" t="n">
        <v>1.33</v>
      </c>
      <c r="R98" s="174" t="n">
        <v>0.0016</v>
      </c>
      <c r="S98" s="174" t="n">
        <v>0.0016</v>
      </c>
      <c r="T98" s="174" t="n">
        <v>0.0008</v>
      </c>
      <c r="U98" s="174" t="n">
        <v>0.0025</v>
      </c>
      <c r="Y98" s="195"/>
      <c r="Z98" s="196" t="s">
        <v>156</v>
      </c>
    </row>
    <row r="99" customFormat="false" ht="15.75" hidden="false" customHeight="false" outlineLevel="0" collapsed="false">
      <c r="A99" s="191" t="s">
        <v>157</v>
      </c>
      <c r="B99" s="192"/>
      <c r="C99" s="192"/>
      <c r="D99" s="32" t="s">
        <v>158</v>
      </c>
      <c r="E99" s="32"/>
      <c r="F99" s="32"/>
      <c r="G99" s="176"/>
      <c r="J99" s="193" t="n">
        <v>4.9</v>
      </c>
      <c r="K99" s="193" t="n">
        <v>12</v>
      </c>
      <c r="L99" s="193"/>
      <c r="M99" s="193" t="n">
        <v>1.6</v>
      </c>
      <c r="N99" s="193" t="n">
        <v>0.72</v>
      </c>
      <c r="P99" s="194" t="n">
        <v>0</v>
      </c>
      <c r="Y99" s="195"/>
    </row>
    <row r="100" customFormat="false" ht="15.75" hidden="false" customHeight="false" outlineLevel="0" collapsed="false">
      <c r="A100" s="191" t="s">
        <v>159</v>
      </c>
      <c r="B100" s="192"/>
      <c r="C100" s="192"/>
      <c r="D100" s="32" t="s">
        <v>160</v>
      </c>
      <c r="E100" s="32"/>
      <c r="F100" s="32"/>
      <c r="G100" s="176"/>
      <c r="J100" s="193" t="n">
        <v>1.2</v>
      </c>
      <c r="K100" s="193" t="n">
        <v>10</v>
      </c>
      <c r="L100" s="193"/>
      <c r="M100" s="193" t="n">
        <v>8.6</v>
      </c>
      <c r="N100" s="193" t="n">
        <v>0.14</v>
      </c>
      <c r="P100" s="194" t="n">
        <v>0</v>
      </c>
      <c r="Q100" s="174" t="n">
        <v>0.0069</v>
      </c>
      <c r="R100" s="174" t="n">
        <v>0.0031</v>
      </c>
      <c r="S100" s="174" t="n">
        <v>0.001</v>
      </c>
      <c r="T100" s="173" t="n">
        <v>0</v>
      </c>
      <c r="U100" s="197" t="n">
        <v>0.00026</v>
      </c>
      <c r="V100" s="198" t="n">
        <v>0.00069</v>
      </c>
      <c r="W100" s="198" t="n">
        <v>0.00021</v>
      </c>
      <c r="X100" s="198" t="n">
        <v>0.00026</v>
      </c>
      <c r="Y100" s="199" t="n">
        <v>0.00016</v>
      </c>
      <c r="Z100" s="196" t="s">
        <v>161</v>
      </c>
    </row>
    <row r="101" customFormat="false" ht="15.75" hidden="false" customHeight="false" outlineLevel="0" collapsed="false">
      <c r="A101" s="191" t="s">
        <v>162</v>
      </c>
      <c r="B101" s="192"/>
      <c r="C101" s="192"/>
      <c r="D101" s="32" t="s">
        <v>163</v>
      </c>
      <c r="E101" s="32"/>
      <c r="F101" s="32"/>
      <c r="G101" s="176"/>
      <c r="J101" s="193" t="n">
        <v>8.5</v>
      </c>
      <c r="K101" s="193" t="n">
        <v>5.1</v>
      </c>
      <c r="L101" s="193"/>
      <c r="M101" s="193" t="n">
        <v>1.5</v>
      </c>
      <c r="N101" s="193" t="n">
        <v>6</v>
      </c>
      <c r="O101" s="193" t="n">
        <v>0.18</v>
      </c>
      <c r="P101" s="200"/>
      <c r="Y101" s="195"/>
    </row>
    <row r="102" customFormat="false" ht="15.75" hidden="false" customHeight="false" outlineLevel="0" collapsed="false">
      <c r="A102" s="191" t="s">
        <v>164</v>
      </c>
      <c r="B102" s="192"/>
      <c r="C102" s="192"/>
      <c r="D102" s="32" t="s">
        <v>165</v>
      </c>
      <c r="E102" s="32"/>
      <c r="F102" s="32"/>
      <c r="J102" s="193" t="n">
        <v>0.2</v>
      </c>
      <c r="K102" s="193" t="n">
        <v>2.5</v>
      </c>
      <c r="L102" s="193"/>
      <c r="M102" s="193" t="n">
        <v>10</v>
      </c>
      <c r="O102" s="175" t="n">
        <v>0.003</v>
      </c>
      <c r="P102" s="194" t="n">
        <v>0.82</v>
      </c>
      <c r="Q102" s="201" t="n">
        <v>3.1E-005</v>
      </c>
      <c r="R102" s="197" t="n">
        <v>0.00048</v>
      </c>
      <c r="S102" s="197" t="n">
        <v>0.0001</v>
      </c>
      <c r="T102" s="173" t="n">
        <v>0</v>
      </c>
      <c r="U102" s="197" t="n">
        <v>0.00017</v>
      </c>
      <c r="V102" s="198" t="n">
        <v>0.00069</v>
      </c>
      <c r="W102" s="198" t="n">
        <v>0.00021</v>
      </c>
      <c r="X102" s="202" t="n">
        <v>2.1E-005</v>
      </c>
      <c r="Y102" s="203" t="n">
        <v>4.2E-005</v>
      </c>
      <c r="Z102" s="196" t="s">
        <v>166</v>
      </c>
    </row>
    <row r="103" customFormat="false" ht="15.75" hidden="false" customHeight="false" outlineLevel="0" collapsed="false">
      <c r="A103" s="191" t="s">
        <v>167</v>
      </c>
      <c r="B103" s="192"/>
      <c r="C103" s="192"/>
      <c r="D103" s="32" t="s">
        <v>168</v>
      </c>
      <c r="E103" s="32"/>
      <c r="F103" s="32"/>
      <c r="K103" s="193" t="n">
        <v>3.6</v>
      </c>
      <c r="L103" s="193"/>
      <c r="M103" s="193" t="n">
        <v>1.1</v>
      </c>
      <c r="O103" s="175"/>
      <c r="P103" s="194" t="n">
        <v>0.27</v>
      </c>
      <c r="R103" s="173"/>
      <c r="Y103" s="195"/>
    </row>
    <row r="104" customFormat="false" ht="15.75" hidden="false" customHeight="false" outlineLevel="0" collapsed="false">
      <c r="A104" s="191" t="s">
        <v>169</v>
      </c>
      <c r="B104" s="192"/>
      <c r="C104" s="192"/>
      <c r="D104" s="32" t="s">
        <v>170</v>
      </c>
      <c r="E104" s="32"/>
      <c r="F104" s="32"/>
      <c r="J104" s="193" t="n">
        <v>2.5</v>
      </c>
      <c r="K104" s="193" t="n">
        <v>2.3</v>
      </c>
      <c r="L104" s="193"/>
      <c r="M104" s="193" t="n">
        <v>1.1</v>
      </c>
      <c r="N104" s="193" t="n">
        <v>0.12</v>
      </c>
      <c r="P104" s="200"/>
      <c r="Y104" s="195"/>
    </row>
    <row r="105" customFormat="false" ht="15.75" hidden="false" customHeight="false" outlineLevel="0" collapsed="false">
      <c r="A105" s="204" t="s">
        <v>171</v>
      </c>
      <c r="B105" s="205"/>
      <c r="C105" s="205"/>
      <c r="D105" s="205" t="s">
        <v>172</v>
      </c>
      <c r="E105" s="205"/>
      <c r="F105" s="205"/>
      <c r="G105" s="55"/>
      <c r="H105" s="55"/>
      <c r="I105" s="55"/>
      <c r="J105" s="206" t="n">
        <v>6.4</v>
      </c>
      <c r="K105" s="206" t="n">
        <v>2.9</v>
      </c>
      <c r="L105" s="206"/>
      <c r="M105" s="206" t="n">
        <v>2.4</v>
      </c>
      <c r="N105" s="206" t="n">
        <v>0.88</v>
      </c>
      <c r="O105" s="55"/>
      <c r="P105" s="207"/>
      <c r="Q105" s="55"/>
      <c r="R105" s="55"/>
      <c r="S105" s="55"/>
      <c r="T105" s="55"/>
      <c r="U105" s="55"/>
      <c r="V105" s="208"/>
      <c r="W105" s="208"/>
      <c r="X105" s="208"/>
      <c r="Y105" s="209"/>
    </row>
  </sheetData>
  <mergeCells count="6">
    <mergeCell ref="G8:I8"/>
    <mergeCell ref="J8:L8"/>
    <mergeCell ref="B14:G14"/>
    <mergeCell ref="H14:M14"/>
    <mergeCell ref="B22:G22"/>
    <mergeCell ref="H22:M22"/>
  </mergeCells>
  <printOptions headings="false" gridLines="false" gridLinesSet="true" horizontalCentered="false" verticalCentered="false"/>
  <pageMargins left="0.740277777777778" right="0.25" top="0.509722222222222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1997-04-16T00:18:20Z</dcterms:created>
  <dc:creator>Jon Fields</dc:creator>
  <dc:description/>
  <dc:language>en-US</dc:language>
  <cp:lastModifiedBy>wshutt</cp:lastModifiedBy>
  <cp:lastPrinted>2001-09-13T17:42:32Z</cp:lastPrinted>
  <dcterms:modified xsi:type="dcterms:W3CDTF">2001-10-01T18:40:30Z</dcterms:modified>
  <cp:revision>0</cp:revision>
  <dc:subject/>
  <dc:title/>
</cp:coreProperties>
</file>