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<sst xmlns="http://schemas.openxmlformats.org/spreadsheetml/2006/main" count="68" uniqueCount="42">
  <si>
    <t xml:space="preserve">Source:</t>
  </si>
  <si>
    <t xml:space="preserve">Trade Tickets / Transaction Confirmations</t>
  </si>
  <si>
    <t xml:space="preserve">FERC Tariff Sheets - FT transportation - Website</t>
  </si>
  <si>
    <t xml:space="preserve">Enron's invoices paid by PSE&amp;G for gas purchases</t>
  </si>
  <si>
    <t xml:space="preserve">Due 12/25/01</t>
  </si>
  <si>
    <t xml:space="preserve">NET </t>
  </si>
  <si>
    <t xml:space="preserve">PRODUCTION MONTH:</t>
  </si>
  <si>
    <t xml:space="preserve">AMOUNT</t>
  </si>
  <si>
    <t xml:space="preserve">Term Deal - Purchase 10,000 Dths / Day (May 2001 - April 2002) Terminated 11/30/01</t>
  </si>
  <si>
    <t xml:space="preserve">Contract Price:</t>
  </si>
  <si>
    <t xml:space="preserve">Sta. #30 - Dths / Day</t>
  </si>
  <si>
    <t xml:space="preserve">IF Index</t>
  </si>
  <si>
    <t xml:space="preserve">Fuel - %</t>
  </si>
  <si>
    <t xml:space="preserve">Transport.</t>
  </si>
  <si>
    <t xml:space="preserve">ACA</t>
  </si>
  <si>
    <t xml:space="preserve">GRI </t>
  </si>
  <si>
    <t xml:space="preserve">GPS</t>
  </si>
  <si>
    <t xml:space="preserve">Total</t>
  </si>
  <si>
    <t xml:space="preserve">Billed by Enron</t>
  </si>
  <si>
    <t xml:space="preserve">Possible Price</t>
  </si>
  <si>
    <t xml:space="preserve">Difference</t>
  </si>
  <si>
    <t xml:space="preserve">Amount Underbilled</t>
  </si>
  <si>
    <t xml:space="preserve">Sta. #45 - Dths / Day</t>
  </si>
  <si>
    <t xml:space="preserve">Sta. #65 - Dths / Day</t>
  </si>
  <si>
    <t xml:space="preserve">Total Term Purchase</t>
  </si>
  <si>
    <t xml:space="preserve">Capacity Released @ Max Rate:</t>
  </si>
  <si>
    <t xml:space="preserve">Transco Zone 1 - 6 (10,000 Dths)</t>
  </si>
  <si>
    <t xml:space="preserve">Pipeline Offset (Agency Auth.)</t>
  </si>
  <si>
    <t xml:space="preserve">Total Capacity Release</t>
  </si>
  <si>
    <t xml:space="preserve">Spot Market Purchases:</t>
  </si>
  <si>
    <t xml:space="preserve">Transco - Destin (2,564 Dths / Day @ $2.77 11/7/01)</t>
  </si>
  <si>
    <t xml:space="preserve">Texas Eastern - PSE&amp;G City Gate (7,500 Dths / Day @ $2.82 11/13/01)</t>
  </si>
  <si>
    <t xml:space="preserve">Texas Eastern - STX Pool (5,500 Dths / Day @ $2.375 11/21/01)</t>
  </si>
  <si>
    <t xml:space="preserve">Total Spot Purchases</t>
  </si>
  <si>
    <t xml:space="preserve">Spot Market Off System Sales:</t>
  </si>
  <si>
    <t xml:space="preserve">Transco - Zone 6 (Brooklyn Union)  (5,000 Dths / Day @ $2.50 11/22 - 26/01)</t>
  </si>
  <si>
    <t xml:space="preserve">FT / TSG Cash Out:</t>
  </si>
  <si>
    <t xml:space="preserve">September 2001</t>
  </si>
  <si>
    <t xml:space="preserve">October 2001</t>
  </si>
  <si>
    <t xml:space="preserve">November 2001</t>
  </si>
  <si>
    <t xml:space="preserve">Total Cash Out</t>
  </si>
  <si>
    <t xml:space="preserve">TOTAL NET AMOUNT DUE ENRON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</si>
</sst>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_(* #,##0.00_);_(* \(#,##0.00\);_(* \-??_);_(@_)"/>
    <numFmt numFmtId="168" formatCode="_(* #,##0.0000_);_(* \(#,##0.0000\);_(* \-??_);_(@_)"/>
    <numFmt numFmtId="169" formatCode="mmmm\-yy"/>
    <numFmt numFmtId="170" formatCode="_(* #,##0_);_(* \(#,##0\);_(* \-??_);_(@_)"/>
    <numFmt numFmtId="171" formatCode="@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3366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u val="single"/>
      <sz val="10"/>
      <color rgb="FF3366FF"/>
      <name val="Arial"/>
      <family val="2"/>
    </font>
    <font>
      <sz val="10"/>
      <color rgb="FFFF0000"/>
      <name val="Arial"/>
      <family val="2"/>
    </font>
    <font>
      <b val="true"/>
      <i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1" width="13.14"/>
    <col collapsed="false" customWidth="true" hidden="false" outlineLevel="0" max="3" min="3" style="2" width="7.7"/>
    <col collapsed="false" customWidth="true" hidden="false" outlineLevel="0" max="4" min="4" style="1" width="12.85"/>
    <col collapsed="false" customWidth="true" hidden="false" outlineLevel="0" max="5" min="5" style="2" width="7.7"/>
    <col collapsed="false" customWidth="true" hidden="false" outlineLevel="0" max="6" min="6" style="1" width="12.85"/>
    <col collapsed="false" customWidth="true" hidden="false" outlineLevel="0" max="7" min="7" style="2" width="7.7"/>
    <col collapsed="false" customWidth="true" hidden="false" outlineLevel="0" max="8" min="8" style="1" width="12.85"/>
    <col collapsed="false" customWidth="true" hidden="false" outlineLevel="0" max="9" min="9" style="2" width="7.7"/>
    <col collapsed="false" customWidth="true" hidden="false" outlineLevel="0" max="10" min="10" style="1" width="13.7"/>
    <col collapsed="false" customWidth="true" hidden="false" outlineLevel="0" max="11" min="11" style="2" width="7.7"/>
    <col collapsed="false" customWidth="true" hidden="false" outlineLevel="0" max="12" min="12" style="1" width="12.85"/>
    <col collapsed="false" customWidth="true" hidden="false" outlineLevel="0" max="13" min="13" style="2" width="7.7"/>
    <col collapsed="false" customWidth="true" hidden="false" outlineLevel="0" max="14" min="14" style="1" width="13.85"/>
    <col collapsed="false" customWidth="true" hidden="false" outlineLevel="0" max="15" min="15" style="2" width="9.56"/>
    <col collapsed="false" customWidth="true" hidden="false" outlineLevel="0" max="16" min="16" style="0" width="15.99"/>
    <col collapsed="false" customWidth="true" hidden="false" outlineLevel="0" max="17" min="17" style="0" width="4.85"/>
    <col collapsed="false" customWidth="true" hidden="false" outlineLevel="0" max="20" min="20" style="0" width="5.71"/>
  </cols>
  <sheetData>
    <row r="1" customFormat="false" ht="12.75" hidden="false" customHeight="false" outlineLevel="0" collapsed="false">
      <c r="A1" s="0" t="s">
        <v>0</v>
      </c>
      <c r="B1" s="1" t="s">
        <v>1</v>
      </c>
    </row>
    <row r="2" customFormat="false" ht="12.75" hidden="false" customHeight="false" outlineLevel="0" collapsed="false">
      <c r="B2" s="1" t="s">
        <v>2</v>
      </c>
    </row>
    <row r="3" customFormat="false" ht="12.75" hidden="false" customHeight="false" outlineLevel="0" collapsed="false">
      <c r="B3" s="3" t="s">
        <v>3</v>
      </c>
    </row>
    <row r="4" customFormat="false" ht="12.75" hidden="false" customHeight="false" outlineLevel="0" collapsed="false">
      <c r="B4" s="3"/>
    </row>
    <row r="5" customFormat="false" ht="12.75" hidden="false" customHeight="false" outlineLevel="0" collapsed="false">
      <c r="A5" s="4"/>
      <c r="N5" s="5" t="s">
        <v>4</v>
      </c>
      <c r="P5" s="6" t="s">
        <v>5</v>
      </c>
    </row>
    <row r="6" customFormat="false" ht="12.75" hidden="false" customHeight="false" outlineLevel="0" collapsed="false">
      <c r="A6" s="4" t="s">
        <v>6</v>
      </c>
      <c r="B6" s="7" t="n">
        <v>37012</v>
      </c>
      <c r="C6" s="8"/>
      <c r="D6" s="7" t="n">
        <v>37043</v>
      </c>
      <c r="E6" s="8"/>
      <c r="F6" s="7" t="n">
        <v>37073</v>
      </c>
      <c r="G6" s="8"/>
      <c r="H6" s="7" t="n">
        <v>37104</v>
      </c>
      <c r="I6" s="8"/>
      <c r="J6" s="7" t="n">
        <v>37135</v>
      </c>
      <c r="K6" s="8"/>
      <c r="L6" s="7" t="n">
        <v>37165</v>
      </c>
      <c r="M6" s="8"/>
      <c r="N6" s="7" t="n">
        <v>37196</v>
      </c>
      <c r="P6" s="9" t="s">
        <v>7</v>
      </c>
    </row>
    <row r="8" customFormat="false" ht="12.75" hidden="false" customHeight="false" outlineLevel="0" collapsed="false">
      <c r="A8" s="10" t="s">
        <v>8</v>
      </c>
    </row>
    <row r="10" customFormat="false" ht="12.75" hidden="false" customHeight="false" outlineLevel="0" collapsed="false">
      <c r="A10" s="11" t="s">
        <v>9</v>
      </c>
    </row>
    <row r="11" customFormat="false" ht="12.75" hidden="false" customHeight="false" outlineLevel="0" collapsed="false">
      <c r="A11" s="12" t="s">
        <v>10</v>
      </c>
      <c r="B11" s="13" t="n">
        <v>1700</v>
      </c>
      <c r="D11" s="13" t="n">
        <v>1700</v>
      </c>
      <c r="F11" s="13" t="n">
        <v>1700</v>
      </c>
      <c r="H11" s="13" t="n">
        <v>1700</v>
      </c>
      <c r="J11" s="13" t="n">
        <v>1700</v>
      </c>
      <c r="L11" s="13" t="n">
        <v>1700</v>
      </c>
      <c r="N11" s="13" t="n">
        <v>1700</v>
      </c>
    </row>
    <row r="12" customFormat="false" ht="12.75" hidden="false" customHeight="false" outlineLevel="0" collapsed="false">
      <c r="A12" s="0" t="s">
        <v>11</v>
      </c>
      <c r="B12" s="1" t="n">
        <v>4.79</v>
      </c>
      <c r="D12" s="1" t="n">
        <v>3.64</v>
      </c>
      <c r="F12" s="1" t="n">
        <v>3.09</v>
      </c>
      <c r="H12" s="1" t="n">
        <v>3.1</v>
      </c>
      <c r="J12" s="1" t="n">
        <v>2.21</v>
      </c>
      <c r="L12" s="1" t="n">
        <v>1.76</v>
      </c>
      <c r="N12" s="1" t="n">
        <v>3.11</v>
      </c>
    </row>
    <row r="13" customFormat="false" ht="12.75" hidden="false" customHeight="false" outlineLevel="0" collapsed="false">
      <c r="A13" s="14" t="s">
        <v>12</v>
      </c>
      <c r="B13" s="15" t="n">
        <f aca="false">(B12/C13-B12)</f>
        <v>0.272889757953705</v>
      </c>
      <c r="C13" s="16" t="n">
        <f aca="false">1-0.0539</f>
        <v>0.9461</v>
      </c>
      <c r="D13" s="15" t="n">
        <f aca="false">(D12/E13-D12)</f>
        <v>0.207373427756052</v>
      </c>
      <c r="E13" s="16" t="n">
        <f aca="false">1-0.0539</f>
        <v>0.9461</v>
      </c>
      <c r="F13" s="15" t="n">
        <f aca="false">(F12/G13-F12)</f>
        <v>0.176039530705</v>
      </c>
      <c r="G13" s="16" t="n">
        <f aca="false">1-0.0539</f>
        <v>0.9461</v>
      </c>
      <c r="H13" s="15" t="n">
        <f aca="false">(H12/I13-H12)</f>
        <v>0.17660923792411</v>
      </c>
      <c r="I13" s="16" t="n">
        <f aca="false">1-0.0539</f>
        <v>0.9461</v>
      </c>
      <c r="J13" s="15" t="n">
        <f aca="false">(J12/K13-J12)</f>
        <v>0.125905295423317</v>
      </c>
      <c r="K13" s="16" t="n">
        <f aca="false">1-0.0539</f>
        <v>0.9461</v>
      </c>
      <c r="L13" s="15" t="n">
        <f aca="false">(L12/M13-L12)</f>
        <v>0.100268470563365</v>
      </c>
      <c r="M13" s="16" t="n">
        <f aca="false">1-0.0539</f>
        <v>0.9461</v>
      </c>
      <c r="N13" s="15" t="n">
        <f aca="false">(N12/O13-N12)</f>
        <v>0.17717894514322</v>
      </c>
      <c r="O13" s="16" t="n">
        <f aca="false">1-0.0539</f>
        <v>0.9461</v>
      </c>
    </row>
    <row r="14" customFormat="false" ht="12.75" hidden="false" customHeight="false" outlineLevel="0" collapsed="false">
      <c r="A14" s="0" t="s">
        <v>13</v>
      </c>
      <c r="B14" s="1" t="n">
        <v>0.0392</v>
      </c>
      <c r="D14" s="1" t="n">
        <v>0.0392</v>
      </c>
      <c r="F14" s="1" t="n">
        <v>0.0392</v>
      </c>
      <c r="H14" s="1" t="n">
        <v>0.0392</v>
      </c>
      <c r="J14" s="1" t="n">
        <v>0.0351</v>
      </c>
      <c r="L14" s="1" t="n">
        <v>0.0351</v>
      </c>
      <c r="N14" s="1" t="n">
        <v>0.0351</v>
      </c>
    </row>
    <row r="15" customFormat="false" ht="12.75" hidden="false" customHeight="false" outlineLevel="0" collapsed="false">
      <c r="A15" s="0" t="s">
        <v>14</v>
      </c>
      <c r="B15" s="1" t="n">
        <v>0.0022</v>
      </c>
      <c r="D15" s="1" t="n">
        <v>0.0022</v>
      </c>
      <c r="F15" s="1" t="n">
        <v>0.0022</v>
      </c>
      <c r="H15" s="1" t="n">
        <v>0.0022</v>
      </c>
      <c r="J15" s="1" t="n">
        <v>0.0022</v>
      </c>
      <c r="L15" s="1" t="n">
        <v>0.0021</v>
      </c>
      <c r="N15" s="1" t="n">
        <v>0.0021</v>
      </c>
    </row>
    <row r="16" customFormat="false" ht="12.75" hidden="false" customHeight="false" outlineLevel="0" collapsed="false">
      <c r="A16" s="0" t="s">
        <v>15</v>
      </c>
      <c r="B16" s="1" t="n">
        <v>0.007</v>
      </c>
      <c r="D16" s="1" t="n">
        <v>0.007</v>
      </c>
      <c r="F16" s="1" t="n">
        <v>0.007</v>
      </c>
      <c r="H16" s="1" t="n">
        <v>0.007</v>
      </c>
      <c r="J16" s="1" t="n">
        <v>0.007</v>
      </c>
      <c r="L16" s="1" t="n">
        <v>0.007</v>
      </c>
      <c r="N16" s="1" t="n">
        <v>0.007</v>
      </c>
    </row>
    <row r="17" customFormat="false" ht="15" hidden="false" customHeight="false" outlineLevel="0" collapsed="false">
      <c r="A17" s="0" t="s">
        <v>16</v>
      </c>
      <c r="B17" s="17" t="n">
        <v>0.0097</v>
      </c>
      <c r="D17" s="17" t="n">
        <v>0.0097</v>
      </c>
      <c r="F17" s="17" t="n">
        <v>0.0097</v>
      </c>
      <c r="H17" s="18" t="n">
        <v>0.0158</v>
      </c>
      <c r="I17" s="19"/>
      <c r="J17" s="18" t="n">
        <v>0.0158</v>
      </c>
      <c r="K17" s="19"/>
      <c r="L17" s="18" t="n">
        <v>0.0158</v>
      </c>
      <c r="M17" s="19"/>
      <c r="N17" s="18" t="n">
        <v>0.0158</v>
      </c>
    </row>
    <row r="18" customFormat="false" ht="12.75" hidden="false" customHeight="false" outlineLevel="0" collapsed="false">
      <c r="A18" s="0" t="s">
        <v>17</v>
      </c>
      <c r="B18" s="1" t="n">
        <f aca="false">SUM(B12:B17)</f>
        <v>5.12098975795371</v>
      </c>
      <c r="D18" s="1" t="n">
        <f aca="false">SUM(D12:D17)</f>
        <v>3.90547342775605</v>
      </c>
      <c r="F18" s="1" t="n">
        <f aca="false">SUM(F12:F17)</f>
        <v>3.324139530705</v>
      </c>
      <c r="H18" s="1" t="n">
        <f aca="false">SUM(H12:H17)</f>
        <v>3.34080923792411</v>
      </c>
      <c r="J18" s="1" t="n">
        <f aca="false">SUM(J12:J17)</f>
        <v>2.39600529542332</v>
      </c>
      <c r="L18" s="1" t="n">
        <f aca="false">SUM(L12:L17)</f>
        <v>1.92026847056337</v>
      </c>
      <c r="N18" s="1" t="n">
        <f aca="false">SUM(N12:N17)</f>
        <v>3.34717894514322</v>
      </c>
    </row>
    <row r="19" customFormat="false" ht="15" hidden="false" customHeight="false" outlineLevel="0" collapsed="false">
      <c r="A19" s="20" t="s">
        <v>18</v>
      </c>
      <c r="B19" s="21" t="n">
        <v>4.8481</v>
      </c>
      <c r="C19" s="22"/>
      <c r="D19" s="21" t="n">
        <v>3.6981</v>
      </c>
      <c r="E19" s="22"/>
      <c r="F19" s="21" t="n">
        <v>3.1481</v>
      </c>
      <c r="G19" s="22"/>
      <c r="H19" s="21" t="n">
        <v>3.1581</v>
      </c>
      <c r="I19" s="22"/>
      <c r="J19" s="21" t="n">
        <v>2.2681</v>
      </c>
      <c r="K19" s="22"/>
      <c r="L19" s="21" t="n">
        <v>1.8181</v>
      </c>
      <c r="M19" s="22"/>
      <c r="N19" s="21" t="n">
        <v>0</v>
      </c>
      <c r="O19" s="20"/>
      <c r="P19" s="20"/>
      <c r="Q19" s="20"/>
      <c r="R19" s="22" t="n">
        <f aca="false">SUM(F14:F17)+N12</f>
        <v>3.1681</v>
      </c>
      <c r="S19" s="20" t="s">
        <v>19</v>
      </c>
      <c r="T19" s="20"/>
    </row>
    <row r="20" customFormat="false" ht="12.75" hidden="false" customHeight="false" outlineLevel="0" collapsed="false">
      <c r="A20" s="0" t="s">
        <v>20</v>
      </c>
      <c r="B20" s="1" t="n">
        <f aca="false">+B18-B19</f>
        <v>0.272889757953705</v>
      </c>
      <c r="D20" s="1" t="n">
        <f aca="false">+D18-D19</f>
        <v>0.207373427756052</v>
      </c>
      <c r="F20" s="1" t="n">
        <f aca="false">+F18-F19</f>
        <v>0.176039530705</v>
      </c>
      <c r="H20" s="1" t="n">
        <f aca="false">+H18-H19</f>
        <v>0.18270923792411</v>
      </c>
      <c r="J20" s="1" t="n">
        <f aca="false">+J18-J19</f>
        <v>0.127905295423317</v>
      </c>
      <c r="L20" s="1" t="n">
        <f aca="false">+L18-L19</f>
        <v>0.102168470563365</v>
      </c>
      <c r="N20" s="1" t="n">
        <f aca="false">+N18-N19</f>
        <v>3.34717894514322</v>
      </c>
    </row>
    <row r="21" customFormat="false" ht="12.75" hidden="false" customHeight="false" outlineLevel="0" collapsed="false">
      <c r="A21" s="23" t="s">
        <v>21</v>
      </c>
      <c r="B21" s="24" t="n">
        <f aca="false">(B11*31)*B20</f>
        <v>14381.2902441603</v>
      </c>
      <c r="C21" s="25"/>
      <c r="D21" s="24" t="n">
        <f aca="false">(D11*30)*D20</f>
        <v>10576.0448155586</v>
      </c>
      <c r="E21" s="25"/>
      <c r="F21" s="24" t="n">
        <f aca="false">(F11*31)*F20</f>
        <v>9277.28326815349</v>
      </c>
      <c r="G21" s="25"/>
      <c r="H21" s="24" t="n">
        <f aca="false">(H11*31)*H20</f>
        <v>9628.77683860059</v>
      </c>
      <c r="I21" s="25"/>
      <c r="J21" s="24" t="n">
        <f aca="false">(J11*30)*J20</f>
        <v>6523.17006658915</v>
      </c>
      <c r="K21" s="25"/>
      <c r="L21" s="24" t="n">
        <f aca="false">(L11*31)*L20</f>
        <v>5384.27839868936</v>
      </c>
      <c r="M21" s="25"/>
      <c r="N21" s="24" t="n">
        <f aca="false">(N11*30)*N20</f>
        <v>170706.126202304</v>
      </c>
      <c r="O21" s="25"/>
      <c r="P21" s="23"/>
      <c r="Q21" s="23"/>
      <c r="R21" s="23"/>
      <c r="S21" s="23"/>
      <c r="T21" s="23"/>
    </row>
    <row r="23" customFormat="false" ht="12.75" hidden="false" customHeight="false" outlineLevel="0" collapsed="false">
      <c r="A23" s="12" t="s">
        <v>22</v>
      </c>
      <c r="B23" s="13" t="n">
        <v>2500</v>
      </c>
      <c r="D23" s="13" t="n">
        <v>2500</v>
      </c>
      <c r="F23" s="13" t="n">
        <v>2500</v>
      </c>
      <c r="H23" s="13" t="n">
        <v>2500</v>
      </c>
      <c r="J23" s="13" t="n">
        <v>2500</v>
      </c>
      <c r="L23" s="13" t="n">
        <v>2500</v>
      </c>
      <c r="N23" s="13" t="n">
        <v>2500</v>
      </c>
    </row>
    <row r="24" customFormat="false" ht="12.75" hidden="false" customHeight="false" outlineLevel="0" collapsed="false">
      <c r="A24" s="0" t="s">
        <v>11</v>
      </c>
      <c r="B24" s="1" t="n">
        <v>4.83</v>
      </c>
      <c r="D24" s="1" t="n">
        <v>3.68</v>
      </c>
      <c r="F24" s="1" t="n">
        <v>3.12</v>
      </c>
      <c r="H24" s="1" t="n">
        <v>3.13</v>
      </c>
      <c r="J24" s="1" t="n">
        <v>2.25</v>
      </c>
      <c r="L24" s="1" t="n">
        <v>1.78</v>
      </c>
      <c r="N24" s="1" t="n">
        <v>3.14</v>
      </c>
    </row>
    <row r="25" customFormat="false" ht="12.75" hidden="false" customHeight="false" outlineLevel="0" collapsed="false">
      <c r="A25" s="14" t="s">
        <v>12</v>
      </c>
      <c r="B25" s="15" t="n">
        <f aca="false">(B24/C25-B24)</f>
        <v>0.256352148272957</v>
      </c>
      <c r="C25" s="16" t="n">
        <f aca="false">1-0.0504</f>
        <v>0.9496</v>
      </c>
      <c r="D25" s="15" t="n">
        <f aca="false">(D24/E25-D24)</f>
        <v>0.195315922493681</v>
      </c>
      <c r="E25" s="16" t="n">
        <f aca="false">1-0.0504</f>
        <v>0.9496</v>
      </c>
      <c r="F25" s="15" t="n">
        <f aca="false">(F24/G25-F24)</f>
        <v>0.165593934288121</v>
      </c>
      <c r="G25" s="16" t="n">
        <f aca="false">1-0.0504</f>
        <v>0.9496</v>
      </c>
      <c r="H25" s="15" t="n">
        <f aca="false">(H24/I25-H24)</f>
        <v>0.166124684077506</v>
      </c>
      <c r="I25" s="16" t="n">
        <f aca="false">1-0.0504</f>
        <v>0.9496</v>
      </c>
      <c r="J25" s="15" t="n">
        <f aca="false">(J24/K25-J24)</f>
        <v>0.119418702611626</v>
      </c>
      <c r="K25" s="16" t="n">
        <f aca="false">1-0.0504</f>
        <v>0.9496</v>
      </c>
      <c r="L25" s="15" t="n">
        <f aca="false">(L24/M25-L24)</f>
        <v>0.0944734625105308</v>
      </c>
      <c r="M25" s="16" t="n">
        <f aca="false">1-0.0504</f>
        <v>0.9496</v>
      </c>
      <c r="N25" s="15" t="n">
        <f aca="false">(N24/O25-N24)</f>
        <v>0.166655433866891</v>
      </c>
      <c r="O25" s="16" t="n">
        <f aca="false">1-0.0504</f>
        <v>0.9496</v>
      </c>
    </row>
    <row r="26" customFormat="false" ht="12.75" hidden="false" customHeight="false" outlineLevel="0" collapsed="false">
      <c r="A26" s="0" t="s">
        <v>13</v>
      </c>
      <c r="B26" s="1" t="n">
        <v>0.0367</v>
      </c>
      <c r="D26" s="1" t="n">
        <v>0.0367</v>
      </c>
      <c r="F26" s="1" t="n">
        <v>0.0367</v>
      </c>
      <c r="H26" s="1" t="n">
        <v>0.0367</v>
      </c>
      <c r="J26" s="1" t="n">
        <v>0.0329</v>
      </c>
      <c r="L26" s="1" t="n">
        <v>0.0329</v>
      </c>
      <c r="N26" s="1" t="n">
        <v>0.0329</v>
      </c>
    </row>
    <row r="27" customFormat="false" ht="12.75" hidden="false" customHeight="false" outlineLevel="0" collapsed="false">
      <c r="A27" s="0" t="s">
        <v>14</v>
      </c>
      <c r="B27" s="1" t="n">
        <v>0.0022</v>
      </c>
      <c r="D27" s="1" t="n">
        <v>0.0022</v>
      </c>
      <c r="F27" s="1" t="n">
        <v>0.0022</v>
      </c>
      <c r="H27" s="1" t="n">
        <v>0.0022</v>
      </c>
      <c r="J27" s="1" t="n">
        <v>0.0022</v>
      </c>
      <c r="L27" s="1" t="n">
        <v>0.0021</v>
      </c>
      <c r="N27" s="1" t="n">
        <v>0.0021</v>
      </c>
    </row>
    <row r="28" customFormat="false" ht="12.75" hidden="false" customHeight="false" outlineLevel="0" collapsed="false">
      <c r="A28" s="0" t="s">
        <v>15</v>
      </c>
      <c r="B28" s="1" t="n">
        <v>0.007</v>
      </c>
      <c r="D28" s="1" t="n">
        <v>0.007</v>
      </c>
      <c r="F28" s="1" t="n">
        <v>0.007</v>
      </c>
      <c r="H28" s="1" t="n">
        <v>0.007</v>
      </c>
      <c r="J28" s="1" t="n">
        <v>0.007</v>
      </c>
      <c r="L28" s="1" t="n">
        <v>0.007</v>
      </c>
      <c r="N28" s="1" t="n">
        <v>0.007</v>
      </c>
    </row>
    <row r="29" customFormat="false" ht="15" hidden="false" customHeight="false" outlineLevel="0" collapsed="false">
      <c r="A29" s="0" t="s">
        <v>16</v>
      </c>
      <c r="B29" s="17" t="n">
        <v>0.0097</v>
      </c>
      <c r="D29" s="17" t="n">
        <v>0.0097</v>
      </c>
      <c r="F29" s="17" t="n">
        <v>0.0097</v>
      </c>
      <c r="H29" s="18" t="n">
        <v>0.0158</v>
      </c>
      <c r="I29" s="19"/>
      <c r="J29" s="18" t="n">
        <v>0.0158</v>
      </c>
      <c r="K29" s="19"/>
      <c r="L29" s="18" t="n">
        <v>0.0158</v>
      </c>
      <c r="M29" s="19"/>
      <c r="N29" s="18" t="n">
        <v>0.0158</v>
      </c>
    </row>
    <row r="30" customFormat="false" ht="12.75" hidden="false" customHeight="false" outlineLevel="0" collapsed="false">
      <c r="A30" s="0" t="s">
        <v>17</v>
      </c>
      <c r="B30" s="1" t="n">
        <f aca="false">SUM(B24:B29)</f>
        <v>5.14195214827296</v>
      </c>
      <c r="D30" s="1" t="n">
        <f aca="false">SUM(D24:D29)</f>
        <v>3.93091592249368</v>
      </c>
      <c r="F30" s="1" t="n">
        <f aca="false">SUM(F24:F29)</f>
        <v>3.34119393428812</v>
      </c>
      <c r="H30" s="26" t="n">
        <f aca="false">SUM(H24:H29)</f>
        <v>3.35782468407751</v>
      </c>
      <c r="J30" s="1" t="n">
        <f aca="false">SUM(J24:J29)</f>
        <v>2.42731870261163</v>
      </c>
      <c r="L30" s="1" t="n">
        <f aca="false">SUM(L24:L29)</f>
        <v>1.93227346251053</v>
      </c>
      <c r="N30" s="1" t="n">
        <f aca="false">SUM(N24:N29)</f>
        <v>3.36445543386689</v>
      </c>
    </row>
    <row r="31" customFormat="false" ht="15" hidden="false" customHeight="false" outlineLevel="0" collapsed="false">
      <c r="A31" s="20" t="s">
        <v>18</v>
      </c>
      <c r="B31" s="21" t="n">
        <v>4.8856</v>
      </c>
      <c r="C31" s="22"/>
      <c r="D31" s="21" t="n">
        <v>3.7356</v>
      </c>
      <c r="E31" s="22"/>
      <c r="F31" s="21" t="n">
        <v>3.1756</v>
      </c>
      <c r="G31" s="22"/>
      <c r="H31" s="21" t="n">
        <v>3.1856</v>
      </c>
      <c r="I31" s="22"/>
      <c r="J31" s="21" t="n">
        <v>2.3056</v>
      </c>
      <c r="K31" s="22"/>
      <c r="L31" s="21" t="n">
        <v>1.8356</v>
      </c>
      <c r="M31" s="22"/>
      <c r="N31" s="21" t="n">
        <v>0</v>
      </c>
      <c r="O31" s="20"/>
      <c r="P31" s="20"/>
      <c r="Q31" s="20"/>
      <c r="R31" s="22" t="n">
        <f aca="false">SUM(F26:F29)+N24</f>
        <v>3.1956</v>
      </c>
      <c r="S31" s="20" t="s">
        <v>19</v>
      </c>
      <c r="T31" s="20"/>
    </row>
    <row r="32" customFormat="false" ht="12.75" hidden="false" customHeight="false" outlineLevel="0" collapsed="false">
      <c r="A32" s="0" t="s">
        <v>20</v>
      </c>
      <c r="B32" s="1" t="n">
        <f aca="false">+B30-B31</f>
        <v>0.256352148272957</v>
      </c>
      <c r="D32" s="1" t="n">
        <f aca="false">+D30-D31</f>
        <v>0.195315922493682</v>
      </c>
      <c r="F32" s="1" t="n">
        <f aca="false">+F30-F31</f>
        <v>0.165593934288121</v>
      </c>
      <c r="H32" s="1" t="n">
        <f aca="false">+H30-H31</f>
        <v>0.172224684077506</v>
      </c>
      <c r="J32" s="1" t="n">
        <f aca="false">+J30-J31</f>
        <v>0.121718702611626</v>
      </c>
      <c r="L32" s="1" t="n">
        <f aca="false">+L30-L31</f>
        <v>0.096673462510531</v>
      </c>
      <c r="N32" s="1" t="n">
        <f aca="false">+N30-N31</f>
        <v>3.36445543386689</v>
      </c>
    </row>
    <row r="33" customFormat="false" ht="12.75" hidden="false" customHeight="false" outlineLevel="0" collapsed="false">
      <c r="A33" s="23" t="s">
        <v>21</v>
      </c>
      <c r="B33" s="24" t="n">
        <f aca="false">(B23*31)*B32</f>
        <v>19867.2914911542</v>
      </c>
      <c r="C33" s="25"/>
      <c r="D33" s="24" t="n">
        <f aca="false">(D23*30)*D32</f>
        <v>14648.6941870261</v>
      </c>
      <c r="E33" s="25"/>
      <c r="F33" s="24" t="n">
        <f aca="false">(F23*31)*F32</f>
        <v>12833.5299073294</v>
      </c>
      <c r="G33" s="25"/>
      <c r="H33" s="24" t="n">
        <f aca="false">(H23*31)*H32</f>
        <v>13347.4130160067</v>
      </c>
      <c r="I33" s="25"/>
      <c r="J33" s="24" t="n">
        <f aca="false">(J23*30)*J32</f>
        <v>9128.90269587193</v>
      </c>
      <c r="K33" s="25"/>
      <c r="L33" s="24" t="n">
        <f aca="false">(L23*31)*L32</f>
        <v>7492.19334456615</v>
      </c>
      <c r="M33" s="25"/>
      <c r="N33" s="24" t="n">
        <f aca="false">(N23*30)*N32</f>
        <v>252334.157540017</v>
      </c>
      <c r="O33" s="25"/>
      <c r="P33" s="23"/>
      <c r="Q33" s="23"/>
      <c r="R33" s="23"/>
      <c r="S33" s="23"/>
      <c r="T33" s="23"/>
    </row>
    <row r="35" customFormat="false" ht="12.75" hidden="false" customHeight="false" outlineLevel="0" collapsed="false">
      <c r="A35" s="12" t="s">
        <v>23</v>
      </c>
      <c r="B35" s="13" t="n">
        <v>5800</v>
      </c>
      <c r="D35" s="13" t="n">
        <v>5800</v>
      </c>
      <c r="F35" s="13" t="n">
        <v>5800</v>
      </c>
      <c r="H35" s="13" t="n">
        <v>5800</v>
      </c>
      <c r="J35" s="13" t="n">
        <v>5800</v>
      </c>
      <c r="L35" s="13" t="n">
        <v>5800</v>
      </c>
      <c r="N35" s="13" t="n">
        <v>5800</v>
      </c>
    </row>
    <row r="36" customFormat="false" ht="12.75" hidden="false" customHeight="false" outlineLevel="0" collapsed="false">
      <c r="A36" s="0" t="s">
        <v>11</v>
      </c>
      <c r="B36" s="1" t="n">
        <v>4.88</v>
      </c>
      <c r="D36" s="1" t="n">
        <v>3.74</v>
      </c>
      <c r="F36" s="1" t="n">
        <v>3.19</v>
      </c>
      <c r="H36" s="1" t="n">
        <v>3.19</v>
      </c>
      <c r="J36" s="1" t="n">
        <v>2.33</v>
      </c>
      <c r="L36" s="1" t="n">
        <v>1.86</v>
      </c>
      <c r="N36" s="1" t="n">
        <v>3.18</v>
      </c>
    </row>
    <row r="37" customFormat="false" ht="12.75" hidden="false" customHeight="false" outlineLevel="0" collapsed="false">
      <c r="A37" s="14" t="s">
        <v>12</v>
      </c>
      <c r="B37" s="15" t="n">
        <f aca="false">(B36/C37-B36)</f>
        <v>0.236376598867687</v>
      </c>
      <c r="C37" s="16" t="n">
        <f aca="false">1-0.0462</f>
        <v>0.9538</v>
      </c>
      <c r="D37" s="15" t="n">
        <f aca="false">(D36/E37-D36)</f>
        <v>0.181157475361711</v>
      </c>
      <c r="E37" s="16" t="n">
        <f aca="false">1-0.0462</f>
        <v>0.9538</v>
      </c>
      <c r="F37" s="15" t="n">
        <f aca="false">(F36/G37-F36)</f>
        <v>0.154516670161459</v>
      </c>
      <c r="G37" s="16" t="n">
        <f aca="false">1-0.0462</f>
        <v>0.9538</v>
      </c>
      <c r="H37" s="15" t="n">
        <f aca="false">(H36/I37-H36)</f>
        <v>0.154516670161459</v>
      </c>
      <c r="I37" s="16" t="n">
        <f aca="false">1-0.0462</f>
        <v>0.9538</v>
      </c>
      <c r="J37" s="15" t="n">
        <f aca="false">(J36/K37-J36)</f>
        <v>0.112860138393793</v>
      </c>
      <c r="K37" s="16" t="n">
        <f aca="false">1-0.0462</f>
        <v>0.9538</v>
      </c>
      <c r="L37" s="15" t="n">
        <f aca="false">(L36/M37-L36)</f>
        <v>0.0900943594044874</v>
      </c>
      <c r="M37" s="16" t="n">
        <f aca="false">1-0.0462</f>
        <v>0.9538</v>
      </c>
      <c r="N37" s="15" t="n">
        <f aca="false">(N36/O37-N36)</f>
        <v>0.154032291885091</v>
      </c>
      <c r="O37" s="16" t="n">
        <f aca="false">1-0.0462</f>
        <v>0.9538</v>
      </c>
    </row>
    <row r="38" customFormat="false" ht="12.75" hidden="false" customHeight="false" outlineLevel="0" collapsed="false">
      <c r="A38" s="0" t="s">
        <v>13</v>
      </c>
      <c r="B38" s="1" t="n">
        <v>0.0336</v>
      </c>
      <c r="D38" s="1" t="n">
        <v>0.0336</v>
      </c>
      <c r="F38" s="1" t="n">
        <v>0.0336</v>
      </c>
      <c r="H38" s="1" t="n">
        <v>0.0336</v>
      </c>
      <c r="J38" s="1" t="n">
        <v>0.0303</v>
      </c>
      <c r="L38" s="1" t="n">
        <v>0.0303</v>
      </c>
      <c r="N38" s="1" t="n">
        <v>0.0303</v>
      </c>
    </row>
    <row r="39" customFormat="false" ht="12.75" hidden="false" customHeight="false" outlineLevel="0" collapsed="false">
      <c r="A39" s="0" t="s">
        <v>14</v>
      </c>
      <c r="B39" s="1" t="n">
        <v>0.0022</v>
      </c>
      <c r="D39" s="1" t="n">
        <v>0.0022</v>
      </c>
      <c r="F39" s="1" t="n">
        <v>0.0022</v>
      </c>
      <c r="H39" s="1" t="n">
        <v>0.0022</v>
      </c>
      <c r="J39" s="1" t="n">
        <v>0.0022</v>
      </c>
      <c r="L39" s="1" t="n">
        <v>0.0021</v>
      </c>
      <c r="N39" s="1" t="n">
        <v>0.0021</v>
      </c>
    </row>
    <row r="40" customFormat="false" ht="12.75" hidden="false" customHeight="false" outlineLevel="0" collapsed="false">
      <c r="A40" s="0" t="s">
        <v>15</v>
      </c>
      <c r="B40" s="1" t="n">
        <v>0.007</v>
      </c>
      <c r="D40" s="1" t="n">
        <v>0.007</v>
      </c>
      <c r="F40" s="1" t="n">
        <v>0.007</v>
      </c>
      <c r="H40" s="1" t="n">
        <v>0.007</v>
      </c>
      <c r="J40" s="1" t="n">
        <v>0.007</v>
      </c>
      <c r="L40" s="1" t="n">
        <v>0.007</v>
      </c>
      <c r="N40" s="1" t="n">
        <v>0.007</v>
      </c>
    </row>
    <row r="41" customFormat="false" ht="15" hidden="false" customHeight="false" outlineLevel="0" collapsed="false">
      <c r="A41" s="0" t="s">
        <v>16</v>
      </c>
      <c r="B41" s="17" t="n">
        <v>0.0097</v>
      </c>
      <c r="D41" s="17" t="n">
        <v>0.0097</v>
      </c>
      <c r="F41" s="17" t="n">
        <v>0.0097</v>
      </c>
      <c r="H41" s="18" t="n">
        <v>0.0158</v>
      </c>
      <c r="I41" s="19"/>
      <c r="J41" s="18" t="n">
        <v>0.0158</v>
      </c>
      <c r="K41" s="19"/>
      <c r="L41" s="18" t="n">
        <v>0.0158</v>
      </c>
      <c r="M41" s="19"/>
      <c r="N41" s="18" t="n">
        <v>0.0158</v>
      </c>
    </row>
    <row r="42" customFormat="false" ht="12.75" hidden="false" customHeight="false" outlineLevel="0" collapsed="false">
      <c r="A42" s="0" t="s">
        <v>17</v>
      </c>
      <c r="B42" s="1" t="n">
        <f aca="false">SUM(B36:B41)</f>
        <v>5.16887659886769</v>
      </c>
      <c r="D42" s="1" t="n">
        <f aca="false">SUM(D36:D41)</f>
        <v>3.97365747536171</v>
      </c>
      <c r="F42" s="1" t="n">
        <f aca="false">SUM(F36:F41)</f>
        <v>3.39701667016146</v>
      </c>
      <c r="H42" s="1" t="n">
        <f aca="false">SUM(H36:H41)</f>
        <v>3.40311667016146</v>
      </c>
      <c r="J42" s="1" t="n">
        <f aca="false">SUM(J36:J41)</f>
        <v>2.49816013839379</v>
      </c>
      <c r="L42" s="1" t="n">
        <f aca="false">SUM(L36:L41)</f>
        <v>2.00529435940449</v>
      </c>
      <c r="N42" s="1" t="n">
        <f aca="false">SUM(N36:N41)</f>
        <v>3.38923229188509</v>
      </c>
    </row>
    <row r="43" customFormat="false" ht="15" hidden="false" customHeight="false" outlineLevel="0" collapsed="false">
      <c r="A43" s="20" t="s">
        <v>18</v>
      </c>
      <c r="B43" s="21" t="n">
        <v>4.9325</v>
      </c>
      <c r="C43" s="22"/>
      <c r="D43" s="21" t="n">
        <v>3.7925</v>
      </c>
      <c r="E43" s="22"/>
      <c r="F43" s="21" t="n">
        <v>3.2425</v>
      </c>
      <c r="G43" s="22"/>
      <c r="H43" s="21" t="n">
        <v>3.2425</v>
      </c>
      <c r="I43" s="22"/>
      <c r="J43" s="21" t="n">
        <v>2.3825</v>
      </c>
      <c r="K43" s="22"/>
      <c r="L43" s="21" t="n">
        <v>1.9125</v>
      </c>
      <c r="M43" s="22"/>
      <c r="N43" s="21" t="n">
        <v>0</v>
      </c>
      <c r="O43" s="20"/>
      <c r="P43" s="20"/>
      <c r="Q43" s="20"/>
      <c r="R43" s="22" t="n">
        <f aca="false">SUM(F38:F41)+N36</f>
        <v>3.2325</v>
      </c>
      <c r="S43" s="20" t="s">
        <v>19</v>
      </c>
      <c r="T43" s="20"/>
    </row>
    <row r="44" customFormat="false" ht="12.75" hidden="false" customHeight="false" outlineLevel="0" collapsed="false">
      <c r="A44" s="0" t="s">
        <v>20</v>
      </c>
      <c r="B44" s="1" t="n">
        <f aca="false">+B42-B43</f>
        <v>0.236376598867687</v>
      </c>
      <c r="D44" s="1" t="n">
        <f aca="false">+D42-D43</f>
        <v>0.181157475361712</v>
      </c>
      <c r="F44" s="1" t="n">
        <f aca="false">+F42-F43</f>
        <v>0.154516670161459</v>
      </c>
      <c r="H44" s="1" t="n">
        <f aca="false">+H42-H43</f>
        <v>0.160616670161459</v>
      </c>
      <c r="J44" s="1" t="n">
        <f aca="false">+J42-J43</f>
        <v>0.115660138393793</v>
      </c>
      <c r="L44" s="1" t="n">
        <f aca="false">+L42-L43</f>
        <v>0.0927943594044876</v>
      </c>
      <c r="N44" s="1" t="n">
        <f aca="false">+N42-N43</f>
        <v>3.38923229188509</v>
      </c>
    </row>
    <row r="45" customFormat="false" ht="12.75" hidden="false" customHeight="false" outlineLevel="0" collapsed="false">
      <c r="A45" s="23" t="s">
        <v>21</v>
      </c>
      <c r="B45" s="24" t="n">
        <f aca="false">(B35*31)*B44</f>
        <v>42500.5124764101</v>
      </c>
      <c r="C45" s="25"/>
      <c r="D45" s="24" t="n">
        <f aca="false">(D35*30)*D44</f>
        <v>31521.4007129378</v>
      </c>
      <c r="E45" s="25"/>
      <c r="F45" s="24" t="n">
        <f aca="false">(F35*31)*F44</f>
        <v>27782.0972950304</v>
      </c>
      <c r="G45" s="25"/>
      <c r="H45" s="24" t="n">
        <f aca="false">(H35*31)*H44</f>
        <v>28878.8772950304</v>
      </c>
      <c r="I45" s="25"/>
      <c r="J45" s="24" t="n">
        <f aca="false">(J35*30)*J44</f>
        <v>20124.8640805201</v>
      </c>
      <c r="K45" s="25"/>
      <c r="L45" s="24" t="n">
        <f aca="false">(L35*31)*L44</f>
        <v>16684.4258209269</v>
      </c>
      <c r="M45" s="25"/>
      <c r="N45" s="24" t="n">
        <f aca="false">(N35*30)*N44</f>
        <v>589726.418788006</v>
      </c>
      <c r="O45" s="25"/>
      <c r="P45" s="23"/>
      <c r="Q45" s="23"/>
      <c r="R45" s="23"/>
      <c r="S45" s="23"/>
      <c r="T45" s="23"/>
    </row>
    <row r="46" customFormat="false" ht="13.5" hidden="false" customHeight="false" outlineLevel="0" collapsed="false"/>
    <row r="47" customFormat="false" ht="13.5" hidden="false" customHeight="false" outlineLevel="0" collapsed="false">
      <c r="A47" s="27" t="s">
        <v>24</v>
      </c>
      <c r="B47" s="28" t="n">
        <f aca="false">+B45+B33+B21</f>
        <v>76749.0942117246</v>
      </c>
      <c r="C47" s="29"/>
      <c r="D47" s="28" t="n">
        <f aca="false">+D45+D33+D21</f>
        <v>56746.1397155226</v>
      </c>
      <c r="E47" s="29"/>
      <c r="F47" s="28" t="n">
        <f aca="false">+F45+F33+F21</f>
        <v>49892.9104705133</v>
      </c>
      <c r="G47" s="29"/>
      <c r="H47" s="28" t="n">
        <f aca="false">+H45+H33+H21</f>
        <v>51855.0671496377</v>
      </c>
      <c r="I47" s="29"/>
      <c r="J47" s="28" t="n">
        <f aca="false">+J45+J33+J21</f>
        <v>35776.9368429811</v>
      </c>
      <c r="K47" s="29"/>
      <c r="L47" s="28" t="n">
        <f aca="false">+L45+L33+L21</f>
        <v>29560.8975641824</v>
      </c>
      <c r="M47" s="29"/>
      <c r="N47" s="28" t="n">
        <f aca="false">+N45+N33+N21</f>
        <v>1012766.70253033</v>
      </c>
      <c r="O47" s="29"/>
      <c r="P47" s="30" t="n">
        <f aca="false">SUM(B47:N47)</f>
        <v>1313347.74848489</v>
      </c>
      <c r="Q47" s="31"/>
      <c r="R47" s="31"/>
      <c r="S47" s="31"/>
      <c r="T47" s="31"/>
    </row>
    <row r="49" customFormat="false" ht="12.75" hidden="false" customHeight="false" outlineLevel="0" collapsed="false">
      <c r="A49" s="32"/>
      <c r="P49" s="33"/>
      <c r="Q49" s="31"/>
      <c r="R49" s="31"/>
      <c r="S49" s="31"/>
      <c r="T49" s="31"/>
    </row>
    <row r="50" customFormat="false" ht="12.75" hidden="false" customHeight="false" outlineLevel="0" collapsed="false">
      <c r="A50" s="31"/>
      <c r="P50" s="31"/>
      <c r="Q50" s="31"/>
      <c r="R50" s="31"/>
      <c r="S50" s="31"/>
      <c r="T50" s="31"/>
    </row>
    <row r="51" customFormat="false" ht="12.75" hidden="false" customHeight="false" outlineLevel="0" collapsed="false">
      <c r="A51" s="31"/>
      <c r="N51" s="5" t="s">
        <v>4</v>
      </c>
      <c r="P51" s="6" t="s">
        <v>5</v>
      </c>
      <c r="Q51" s="31"/>
      <c r="R51" s="31"/>
      <c r="S51" s="31"/>
      <c r="T51" s="31"/>
    </row>
    <row r="52" customFormat="false" ht="12.75" hidden="false" customHeight="false" outlineLevel="0" collapsed="false">
      <c r="A52" s="4" t="s">
        <v>6</v>
      </c>
      <c r="B52" s="7" t="n">
        <v>37012</v>
      </c>
      <c r="C52" s="8"/>
      <c r="D52" s="7" t="n">
        <v>37043</v>
      </c>
      <c r="E52" s="8"/>
      <c r="F52" s="7" t="n">
        <v>37073</v>
      </c>
      <c r="G52" s="8"/>
      <c r="H52" s="7" t="n">
        <v>37104</v>
      </c>
      <c r="I52" s="8"/>
      <c r="J52" s="7" t="n">
        <v>37135</v>
      </c>
      <c r="K52" s="8"/>
      <c r="L52" s="7" t="n">
        <v>37165</v>
      </c>
      <c r="M52" s="8"/>
      <c r="N52" s="7" t="n">
        <v>37196</v>
      </c>
      <c r="P52" s="9" t="s">
        <v>7</v>
      </c>
      <c r="Q52" s="31"/>
      <c r="R52" s="31"/>
      <c r="S52" s="31"/>
      <c r="T52" s="31"/>
    </row>
    <row r="53" customFormat="false" ht="12.75" hidden="false" customHeight="false" outlineLevel="0" collapsed="false">
      <c r="A53" s="31"/>
      <c r="N53" s="31"/>
      <c r="O53" s="31"/>
      <c r="P53" s="31"/>
      <c r="Q53" s="31"/>
      <c r="R53" s="31"/>
      <c r="S53" s="31"/>
      <c r="T53" s="31"/>
    </row>
    <row r="54" customFormat="false" ht="12.75" hidden="false" customHeight="false" outlineLevel="0" collapsed="false">
      <c r="A54" s="34" t="s">
        <v>25</v>
      </c>
      <c r="B54" s="35" t="n">
        <v>10.9043</v>
      </c>
      <c r="D54" s="35" t="n">
        <v>10.9043</v>
      </c>
      <c r="F54" s="35" t="n">
        <v>10.9043</v>
      </c>
      <c r="H54" s="35" t="n">
        <v>10.9043</v>
      </c>
      <c r="J54" s="35" t="n">
        <v>14.3455</v>
      </c>
      <c r="L54" s="35" t="n">
        <v>14.3455</v>
      </c>
      <c r="N54" s="35" t="n">
        <v>14.3455</v>
      </c>
      <c r="O54" s="31"/>
      <c r="P54" s="31"/>
      <c r="Q54" s="31"/>
      <c r="R54" s="31"/>
      <c r="S54" s="31"/>
      <c r="T54" s="31"/>
    </row>
    <row r="55" customFormat="false" ht="12.75" hidden="false" customHeight="false" outlineLevel="0" collapsed="false">
      <c r="A55" s="31" t="s">
        <v>26</v>
      </c>
      <c r="B55" s="36" t="n">
        <f aca="false">10000*B54</f>
        <v>109043</v>
      </c>
      <c r="D55" s="36" t="n">
        <f aca="false">10000*D54</f>
        <v>109043</v>
      </c>
      <c r="F55" s="36" t="n">
        <f aca="false">10000*F54</f>
        <v>109043</v>
      </c>
      <c r="H55" s="36" t="n">
        <f aca="false">10000*H54</f>
        <v>109043</v>
      </c>
      <c r="J55" s="36" t="n">
        <f aca="false">10000*J54</f>
        <v>143455</v>
      </c>
      <c r="L55" s="36" t="n">
        <f aca="false">10000*L54</f>
        <v>143455</v>
      </c>
      <c r="N55" s="36" t="n">
        <f aca="false">10000*N54</f>
        <v>143455</v>
      </c>
      <c r="O55" s="31"/>
      <c r="P55" s="31"/>
      <c r="Q55" s="31"/>
      <c r="R55" s="31"/>
      <c r="S55" s="31"/>
      <c r="T55" s="31"/>
    </row>
    <row r="56" customFormat="false" ht="15" hidden="false" customHeight="false" outlineLevel="0" collapsed="false">
      <c r="A56" s="37" t="s">
        <v>27</v>
      </c>
      <c r="B56" s="38" t="n">
        <f aca="false">-B55</f>
        <v>-109043</v>
      </c>
      <c r="D56" s="38" t="n">
        <f aca="false">-D55</f>
        <v>-109043</v>
      </c>
      <c r="F56" s="38" t="n">
        <f aca="false">-F55</f>
        <v>-109043</v>
      </c>
      <c r="H56" s="38" t="n">
        <f aca="false">-H55</f>
        <v>-109043</v>
      </c>
      <c r="J56" s="38" t="n">
        <f aca="false">-J55</f>
        <v>-143455</v>
      </c>
      <c r="L56" s="38" t="n">
        <f aca="false">-L55</f>
        <v>-143455</v>
      </c>
      <c r="N56" s="38" t="n">
        <f aca="false">-N55</f>
        <v>-143455</v>
      </c>
      <c r="O56" s="31"/>
      <c r="P56" s="31"/>
      <c r="Q56" s="31"/>
      <c r="R56" s="31"/>
      <c r="S56" s="31"/>
      <c r="T56" s="31"/>
    </row>
    <row r="57" customFormat="false" ht="12.75" hidden="false" customHeight="false" outlineLevel="0" collapsed="false">
      <c r="A57" s="37"/>
      <c r="B57" s="36"/>
      <c r="D57" s="36"/>
      <c r="F57" s="36"/>
      <c r="H57" s="36"/>
      <c r="J57" s="36"/>
      <c r="L57" s="36"/>
      <c r="N57" s="36"/>
      <c r="O57" s="31"/>
      <c r="P57" s="31"/>
      <c r="Q57" s="31"/>
      <c r="R57" s="31"/>
      <c r="S57" s="31"/>
      <c r="T57" s="31"/>
    </row>
    <row r="58" customFormat="false" ht="12.75" hidden="false" customHeight="false" outlineLevel="0" collapsed="false">
      <c r="A58" s="39" t="s">
        <v>28</v>
      </c>
      <c r="B58" s="36" t="n">
        <f aca="false">SUM(B55:B56)</f>
        <v>0</v>
      </c>
      <c r="D58" s="36" t="n">
        <f aca="false">SUM(D55:D56)</f>
        <v>0</v>
      </c>
      <c r="F58" s="36" t="n">
        <f aca="false">SUM(F55:F56)</f>
        <v>0</v>
      </c>
      <c r="H58" s="36" t="n">
        <f aca="false">SUM(H55:H56)</f>
        <v>0</v>
      </c>
      <c r="J58" s="36" t="n">
        <f aca="false">SUM(J55:J56)</f>
        <v>0</v>
      </c>
      <c r="L58" s="36" t="n">
        <f aca="false">SUM(L55:L56)</f>
        <v>0</v>
      </c>
      <c r="N58" s="36" t="n">
        <f aca="false">SUM(N55:N56)</f>
        <v>0</v>
      </c>
      <c r="O58" s="31"/>
      <c r="P58" s="40" t="n">
        <f aca="false">+N58+P47</f>
        <v>1313347.74848489</v>
      </c>
      <c r="Q58" s="31"/>
      <c r="R58" s="31"/>
      <c r="S58" s="31"/>
      <c r="T58" s="31"/>
    </row>
    <row r="59" customFormat="false" ht="12.75" hidden="false" customHeight="false" outlineLevel="0" collapsed="false">
      <c r="A59" s="31"/>
      <c r="N59" s="31"/>
      <c r="O59" s="31"/>
      <c r="P59" s="31"/>
      <c r="Q59" s="31"/>
      <c r="R59" s="31"/>
      <c r="S59" s="31"/>
      <c r="T59" s="31"/>
    </row>
    <row r="60" customFormat="false" ht="12.75" hidden="false" customHeight="false" outlineLevel="0" collapsed="false">
      <c r="A60" s="31"/>
      <c r="N60" s="31"/>
      <c r="O60" s="31"/>
      <c r="P60" s="31"/>
      <c r="Q60" s="31"/>
      <c r="R60" s="31"/>
      <c r="S60" s="31"/>
      <c r="T60" s="31"/>
    </row>
    <row r="61" customFormat="false" ht="12.75" hidden="false" customHeight="false" outlineLevel="0" collapsed="false">
      <c r="A61" s="34" t="s">
        <v>29</v>
      </c>
      <c r="P61" s="31"/>
      <c r="Q61" s="31"/>
      <c r="R61" s="31"/>
      <c r="S61" s="31"/>
      <c r="T61" s="31"/>
    </row>
    <row r="62" customFormat="false" ht="12.75" hidden="false" customHeight="false" outlineLevel="0" collapsed="false">
      <c r="A62" s="31"/>
      <c r="P62" s="31"/>
      <c r="Q62" s="31"/>
      <c r="R62" s="31"/>
      <c r="S62" s="31"/>
      <c r="T62" s="31"/>
    </row>
    <row r="63" customFormat="false" ht="12.75" hidden="false" customHeight="false" outlineLevel="0" collapsed="false">
      <c r="A63" s="0" t="s">
        <v>30</v>
      </c>
      <c r="N63" s="36" t="n">
        <f aca="false">2564*2.77</f>
        <v>7102.28</v>
      </c>
    </row>
    <row r="64" customFormat="false" ht="12.75" hidden="false" customHeight="false" outlineLevel="0" collapsed="false">
      <c r="A64" s="0" t="s">
        <v>31</v>
      </c>
      <c r="N64" s="36" t="n">
        <f aca="false">7500*2.82</f>
        <v>21150</v>
      </c>
    </row>
    <row r="65" customFormat="false" ht="15" hidden="false" customHeight="false" outlineLevel="0" collapsed="false">
      <c r="A65" s="0" t="s">
        <v>32</v>
      </c>
      <c r="N65" s="38" t="n">
        <f aca="false">5500*2.375</f>
        <v>13062.5</v>
      </c>
    </row>
    <row r="67" customFormat="false" ht="12.75" hidden="false" customHeight="false" outlineLevel="0" collapsed="false">
      <c r="A67" s="4" t="s">
        <v>33</v>
      </c>
      <c r="N67" s="36" t="n">
        <f aca="false">SUM(N63:N66)</f>
        <v>41314.78</v>
      </c>
      <c r="P67" s="41" t="n">
        <f aca="false">+N67+P58</f>
        <v>1354662.52848489</v>
      </c>
    </row>
    <row r="70" customFormat="false" ht="12.75" hidden="false" customHeight="false" outlineLevel="0" collapsed="false">
      <c r="A70" s="42" t="s">
        <v>34</v>
      </c>
    </row>
    <row r="72" customFormat="false" ht="12.75" hidden="false" customHeight="false" outlineLevel="0" collapsed="false">
      <c r="A72" s="0" t="s">
        <v>35</v>
      </c>
      <c r="N72" s="36" t="n">
        <v>-62500</v>
      </c>
      <c r="P72" s="41" t="n">
        <f aca="false">+P67+N72</f>
        <v>1292162.52848489</v>
      </c>
    </row>
    <row r="75" customFormat="false" ht="12.75" hidden="false" customHeight="false" outlineLevel="0" collapsed="false">
      <c r="A75" s="42" t="s">
        <v>36</v>
      </c>
      <c r="J75" s="36"/>
      <c r="L75" s="36"/>
    </row>
    <row r="77" customFormat="false" ht="15" hidden="false" customHeight="false" outlineLevel="0" collapsed="false">
      <c r="A77" s="43" t="s">
        <v>37</v>
      </c>
      <c r="J77" s="38" t="n">
        <v>-2129.33</v>
      </c>
    </row>
    <row r="78" customFormat="false" ht="15" hidden="false" customHeight="false" outlineLevel="0" collapsed="false">
      <c r="A78" s="43" t="s">
        <v>38</v>
      </c>
      <c r="L78" s="38" t="n">
        <v>2130.79</v>
      </c>
    </row>
    <row r="79" customFormat="false" ht="15" hidden="false" customHeight="false" outlineLevel="0" collapsed="false">
      <c r="A79" s="43" t="s">
        <v>39</v>
      </c>
      <c r="N79" s="38" t="n">
        <v>12940.31</v>
      </c>
    </row>
    <row r="80" customFormat="false" ht="12.75" hidden="false" customHeight="false" outlineLevel="0" collapsed="false">
      <c r="A80" s="4" t="s">
        <v>40</v>
      </c>
      <c r="J80" s="36" t="n">
        <f aca="false">SUM(J77:J79)</f>
        <v>-2129.33</v>
      </c>
      <c r="L80" s="36" t="n">
        <f aca="false">SUM(L78:L79)</f>
        <v>2130.79</v>
      </c>
      <c r="N80" s="36" t="n">
        <f aca="false">SUM(N78:N79)</f>
        <v>12940.31</v>
      </c>
      <c r="P80" s="36" t="n">
        <f aca="false">SUM(B80:N80)+P72</f>
        <v>1305104.29848489</v>
      </c>
    </row>
    <row r="82" customFormat="false" ht="13.5" hidden="false" customHeight="false" outlineLevel="0" collapsed="false"/>
    <row r="83" customFormat="false" ht="13.5" hidden="false" customHeight="false" outlineLevel="0" collapsed="false">
      <c r="A83" s="4" t="s">
        <v>41</v>
      </c>
      <c r="P83" s="44" t="n">
        <f aca="false">+P80</f>
        <v>1305104.29848489</v>
      </c>
    </row>
  </sheetData>
  <printOptions headings="false" gridLines="true" gridLinesSet="true" horizontalCentered="false" verticalCentered="false"/>
  <pageMargins left="0.340277777777778" right="0.240277777777778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 CORP.
NATURAL GAS PHYSICAL TRANSACTIONS</oddHeader>
    <oddFooter>&amp;LERT Back Office - Gas
PSEG CONFIDENTIAL&amp;R&amp;F
&amp;D &amp;T</oddFooter>
  </headerFooter>
  <rowBreaks count="1" manualBreakCount="1">
    <brk id="4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2001-12-03T16:57:09Z</dcterms:created>
  <dc:creator>SCSMW</dc:creator>
  <dc:description/>
  <dc:language>en-US</dc:language>
  <cp:lastModifiedBy>mparker4</cp:lastModifiedBy>
  <cp:lastPrinted>2001-12-12T14:07:07Z</cp:lastPrinted>
  <dcterms:modified xsi:type="dcterms:W3CDTF">2001-12-12T14:15:55Z</dcterms:modified>
  <cp:revision>0</cp:revision>
  <dc:subject/>
  <dc:title/>
</cp:coreProperties>
</file>