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<sst xmlns="http://schemas.openxmlformats.org/spreadsheetml/2006/main" count="389" uniqueCount="97">
  <si>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</si>
  <si>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</si>
  <si>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</si>
  <si>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</si>
  <si>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</si>
  <si>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</si>
  <si>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</si>
  <si>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</si>
  <si>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</si>
  <si>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</si>
  <si>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</si>
  <si>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</si>
  <si>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</si>
  <si>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</si>
  <si>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</si>
  <si>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</si>
  <si>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</si>
  <si>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</si>
  <si>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</si>
  <si>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</si>
  <si>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</si>
  <si>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</si>
  <si>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</si>
  <si>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</si>
  <si>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</si>
  <si>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</si>
  <si>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</si>
  <si>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</si>
  <si>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</si>
  <si>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</si>
  <si>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</si>
  <si>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</si>
  <si>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</si>
  <si>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</si>
  <si>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</si>
  <si>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</si>
  <si>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</si>
  <si>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</si>
  <si>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</si>
  <si>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</si>
  <si>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</si>
  <si>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</si>
  <si>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</si>
  <si>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</si>
  <si>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</si>
  <si>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</si>
  <si>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</si>
  <si>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</si>
  <si>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</si>
  <si>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</si>
  <si>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</si>
  <si>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</si>
  <si>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INVENTORY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</si>
  <si>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</si>
  <si>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</si>
  <si>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</si>
  <si>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</si>
  <si>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</si>
  <si>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</si>
  <si>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14'-6"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</si>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</sst>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mmm\-yy"/>
    <numFmt numFmtId="181" formatCode="_(\$* #,##0.00_);_(\$* \(#,##0.00\);_(\$* \-??_);_(@_)"/>
    <numFmt numFmtId="182" formatCode="[$-409]d\-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8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8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6.28"/>
    <col collapsed="false" customWidth="true" hidden="true" outlineLevel="0" max="10" min="10" style="6" width="15.41"/>
    <col collapsed="false" customWidth="true" hidden="false" outlineLevel="0" max="11" min="11" style="0" width="17.7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tru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7" width="3.56"/>
    <col collapsed="false" customWidth="true" hidden="false" outlineLevel="0" max="27" min="27" style="0" width="12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1.56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8" t="n">
        <v>0.028316819</v>
      </c>
      <c r="L1" s="9" t="n">
        <v>22.605159</v>
      </c>
      <c r="O1" s="6"/>
      <c r="P1" s="6"/>
      <c r="Q1" s="8" t="n">
        <v>0.0283168</v>
      </c>
      <c r="R1" s="10" t="n">
        <v>22.605159</v>
      </c>
      <c r="X1" s="11" t="s">
        <v>0</v>
      </c>
      <c r="Y1" s="12" t="s">
        <v>1</v>
      </c>
      <c r="Z1" s="13"/>
      <c r="AA1" s="14" t="n">
        <v>155151.2</v>
      </c>
      <c r="AB1" s="15" t="s">
        <v>2</v>
      </c>
      <c r="AC1" s="15"/>
      <c r="AD1" s="16"/>
      <c r="AE1" s="17"/>
      <c r="AF1" s="18"/>
      <c r="AK1" s="19"/>
      <c r="AL1" s="20" t="s">
        <v>3</v>
      </c>
      <c r="AM1" s="21"/>
      <c r="AN1" s="22"/>
      <c r="AO1" s="23" t="s">
        <v>4</v>
      </c>
      <c r="AP1" s="24" t="n">
        <v>587500</v>
      </c>
    </row>
    <row r="2" customFormat="false" ht="15.75" hidden="false" customHeight="false" outlineLevel="0" collapsed="false">
      <c r="C2" s="25"/>
      <c r="D2" s="26" t="s">
        <v>5</v>
      </c>
      <c r="E2" s="27"/>
      <c r="K2" s="28"/>
      <c r="L2" s="8" t="n">
        <v>22.544719</v>
      </c>
      <c r="O2" s="6"/>
      <c r="P2" s="6"/>
      <c r="R2" s="8" t="n">
        <v>22.544719</v>
      </c>
      <c r="X2" s="29" t="s">
        <v>6</v>
      </c>
      <c r="Y2" s="30" t="s">
        <v>7</v>
      </c>
      <c r="Z2" s="31"/>
      <c r="AA2" s="32" t="n">
        <v>9230</v>
      </c>
      <c r="AB2" s="33" t="s">
        <v>8</v>
      </c>
      <c r="AC2" s="33"/>
      <c r="AD2" s="34"/>
      <c r="AE2" s="35"/>
      <c r="AF2" s="36"/>
      <c r="AK2" s="37"/>
      <c r="AL2" s="38"/>
      <c r="AM2" s="39" t="s">
        <v>9</v>
      </c>
      <c r="AN2" s="40"/>
      <c r="AO2" s="23" t="s">
        <v>4</v>
      </c>
      <c r="AP2" s="41" t="n">
        <v>794000</v>
      </c>
      <c r="AR2" s="42" t="n">
        <v>0.7294</v>
      </c>
      <c r="AS2" s="43" t="n">
        <v>817300</v>
      </c>
    </row>
    <row r="3" customFormat="false" ht="15.75" hidden="false" customHeight="false" outlineLevel="0" collapsed="false">
      <c r="C3" s="44"/>
      <c r="D3" s="45" t="n">
        <v>0</v>
      </c>
      <c r="E3" s="46"/>
      <c r="O3" s="6"/>
      <c r="P3" s="6"/>
      <c r="X3" s="47"/>
      <c r="Y3" s="30" t="s">
        <v>10</v>
      </c>
      <c r="Z3" s="31"/>
      <c r="AA3" s="32" t="n">
        <f aca="false">AA1-AA2</f>
        <v>145921.2</v>
      </c>
      <c r="AB3" s="33"/>
      <c r="AC3" s="33"/>
      <c r="AD3" s="34"/>
      <c r="AE3" s="35"/>
      <c r="AF3" s="36"/>
      <c r="AK3" s="37"/>
      <c r="AL3" s="38"/>
      <c r="AM3" s="48" t="n">
        <v>0.822</v>
      </c>
      <c r="AN3" s="49"/>
      <c r="AO3" s="50"/>
      <c r="AP3" s="51" t="n">
        <v>925380</v>
      </c>
      <c r="AR3" s="52" t="n">
        <v>0.524</v>
      </c>
      <c r="AS3" s="53" t="n">
        <v>657350</v>
      </c>
    </row>
    <row r="4" customFormat="false" ht="17.25" hidden="false" customHeight="true" outlineLevel="0" collapsed="false">
      <c r="J4" s="54" t="n">
        <v>5.614589</v>
      </c>
      <c r="O4" s="6"/>
      <c r="P4" s="54" t="n">
        <v>5.614589</v>
      </c>
      <c r="T4" s="55" t="s">
        <v>11</v>
      </c>
      <c r="U4" s="56"/>
      <c r="X4" s="57"/>
      <c r="Y4" s="30"/>
      <c r="Z4" s="31"/>
      <c r="AA4" s="32"/>
      <c r="AB4" s="33"/>
      <c r="AC4" s="33"/>
      <c r="AD4" s="34"/>
      <c r="AE4" s="35"/>
      <c r="AF4" s="36"/>
      <c r="AK4" s="37"/>
      <c r="AL4" s="38"/>
      <c r="AM4" s="58" t="n">
        <v>0.628</v>
      </c>
      <c r="AN4" s="40"/>
      <c r="AO4" s="59"/>
      <c r="AP4" s="60" t="n">
        <v>732150</v>
      </c>
      <c r="AR4" s="52" t="n">
        <v>0.657</v>
      </c>
      <c r="AS4" s="53" t="n">
        <v>783680</v>
      </c>
    </row>
    <row r="5" customFormat="false" ht="15.75" hidden="false" customHeight="false" outlineLevel="0" collapsed="false">
      <c r="A5" s="61"/>
      <c r="B5" s="62"/>
      <c r="C5" s="63" t="s">
        <v>12</v>
      </c>
      <c r="D5" s="64"/>
      <c r="E5" s="64"/>
      <c r="F5" s="65"/>
      <c r="H5" s="66" t="s">
        <v>13</v>
      </c>
      <c r="I5" s="66" t="s">
        <v>13</v>
      </c>
      <c r="J5" s="67" t="s">
        <v>13</v>
      </c>
      <c r="K5" s="67" t="s">
        <v>13</v>
      </c>
      <c r="L5" s="68" t="s">
        <v>13</v>
      </c>
      <c r="M5" s="61"/>
      <c r="N5" s="66" t="s">
        <v>14</v>
      </c>
      <c r="O5" s="66" t="s">
        <v>14</v>
      </c>
      <c r="P5" s="66" t="s">
        <v>14</v>
      </c>
      <c r="Q5" s="66" t="s">
        <v>14</v>
      </c>
      <c r="R5" s="66" t="s">
        <v>14</v>
      </c>
      <c r="S5" s="61"/>
      <c r="T5" s="66" t="s">
        <v>14</v>
      </c>
      <c r="U5" s="66" t="s">
        <v>14</v>
      </c>
      <c r="V5" s="61"/>
      <c r="W5" s="61"/>
      <c r="X5" s="69"/>
      <c r="Y5" s="70" t="s">
        <v>15</v>
      </c>
      <c r="Z5" s="71"/>
      <c r="AA5" s="72" t="s">
        <v>16</v>
      </c>
      <c r="AB5" s="70" t="s">
        <v>17</v>
      </c>
      <c r="AC5" s="73"/>
      <c r="AD5" s="74"/>
      <c r="AE5" s="70" t="s">
        <v>18</v>
      </c>
      <c r="AF5" s="75" t="s">
        <v>19</v>
      </c>
      <c r="AG5" s="61"/>
      <c r="AH5" s="61"/>
      <c r="AI5" s="61"/>
      <c r="AJ5" s="61"/>
      <c r="AK5" s="37"/>
      <c r="AL5" s="38"/>
      <c r="AM5" s="58" t="n">
        <v>0.853</v>
      </c>
      <c r="AN5" s="40"/>
      <c r="AO5" s="59"/>
      <c r="AP5" s="60" t="n">
        <v>908680</v>
      </c>
      <c r="AQ5" s="61"/>
      <c r="AR5" s="76" t="n">
        <v>0.7049</v>
      </c>
      <c r="AS5" s="77" t="n">
        <v>809130</v>
      </c>
    </row>
    <row r="6" customFormat="false" ht="16.5" hidden="false" customHeight="false" outlineLevel="0" collapsed="false">
      <c r="A6" s="61"/>
      <c r="B6" s="78" t="s">
        <v>20</v>
      </c>
      <c r="C6" s="79" t="s">
        <v>21</v>
      </c>
      <c r="D6" s="80" t="s">
        <v>22</v>
      </c>
      <c r="E6" s="80" t="s">
        <v>22</v>
      </c>
      <c r="F6" s="81" t="s">
        <v>23</v>
      </c>
      <c r="G6" s="82"/>
      <c r="H6" s="83" t="s">
        <v>24</v>
      </c>
      <c r="I6" s="84" t="s">
        <v>25</v>
      </c>
      <c r="J6" s="84" t="s">
        <v>26</v>
      </c>
      <c r="K6" s="84" t="s">
        <v>27</v>
      </c>
      <c r="L6" s="85" t="s">
        <v>28</v>
      </c>
      <c r="M6" s="61"/>
      <c r="N6" s="83" t="s">
        <v>24</v>
      </c>
      <c r="O6" s="84" t="s">
        <v>25</v>
      </c>
      <c r="P6" s="84" t="s">
        <v>26</v>
      </c>
      <c r="Q6" s="84" t="s">
        <v>27</v>
      </c>
      <c r="R6" s="85" t="s">
        <v>28</v>
      </c>
      <c r="S6" s="61"/>
      <c r="T6" s="83" t="s">
        <v>24</v>
      </c>
      <c r="U6" s="85" t="s">
        <v>28</v>
      </c>
      <c r="V6" s="61"/>
      <c r="W6" s="61"/>
      <c r="X6" s="69"/>
      <c r="Y6" s="70" t="s">
        <v>29</v>
      </c>
      <c r="Z6" s="71"/>
      <c r="AA6" s="72" t="s">
        <v>30</v>
      </c>
      <c r="AB6" s="73" t="s">
        <v>31</v>
      </c>
      <c r="AC6" s="73"/>
      <c r="AD6" s="70" t="s">
        <v>32</v>
      </c>
      <c r="AE6" s="70" t="s">
        <v>6</v>
      </c>
      <c r="AF6" s="75" t="s">
        <v>33</v>
      </c>
      <c r="AG6" s="61"/>
      <c r="AH6" s="61"/>
      <c r="AI6" s="61"/>
      <c r="AJ6" s="61"/>
      <c r="AK6" s="37"/>
      <c r="AL6" s="38"/>
      <c r="AM6" s="58" t="n">
        <v>0.624</v>
      </c>
      <c r="AN6" s="40"/>
      <c r="AO6" s="59"/>
      <c r="AP6" s="60" t="n">
        <v>750470</v>
      </c>
      <c r="AQ6" s="61"/>
      <c r="AR6" s="86" t="n">
        <v>0.76</v>
      </c>
      <c r="AS6" s="87"/>
    </row>
    <row r="7" customFormat="false" ht="13.5" hidden="false" customHeight="false" outlineLevel="0" collapsed="false">
      <c r="K7" s="88"/>
      <c r="L7" s="88"/>
      <c r="X7" s="89"/>
      <c r="Y7" s="90" t="s">
        <v>34</v>
      </c>
      <c r="Z7" s="91"/>
      <c r="AA7" s="92"/>
      <c r="AB7" s="93"/>
      <c r="AC7" s="93"/>
      <c r="AD7" s="94"/>
      <c r="AE7" s="93"/>
      <c r="AF7" s="95" t="s">
        <v>34</v>
      </c>
      <c r="AK7" s="37"/>
      <c r="AL7" s="38"/>
      <c r="AM7" s="58" t="n">
        <v>0.675</v>
      </c>
      <c r="AN7" s="40"/>
      <c r="AO7" s="59"/>
      <c r="AP7" s="60" t="n">
        <v>775680</v>
      </c>
      <c r="AR7" s="96" t="n">
        <v>0.66</v>
      </c>
      <c r="AS7" s="53" t="n">
        <v>765970</v>
      </c>
    </row>
    <row r="8" customFormat="false" ht="12.75" hidden="false" customHeight="true" outlineLevel="0" collapsed="false">
      <c r="B8" s="97" t="n">
        <v>36718</v>
      </c>
      <c r="C8" s="98" t="n">
        <v>0</v>
      </c>
      <c r="D8" s="99" t="n">
        <v>28</v>
      </c>
      <c r="E8" s="99" t="n">
        <f aca="false">D8</f>
        <v>28</v>
      </c>
      <c r="F8" s="100" t="n">
        <f aca="false">E8/104.1667*100</f>
        <v>26.8799913984028</v>
      </c>
      <c r="K8" s="88"/>
      <c r="L8" s="88"/>
    </row>
    <row r="9" customFormat="false" ht="12.75" hidden="true" customHeight="true" outlineLevel="0" collapsed="false">
      <c r="B9" s="101" t="n">
        <v>36719</v>
      </c>
      <c r="C9" s="102" t="n">
        <v>0</v>
      </c>
      <c r="D9" s="103" t="n">
        <v>74</v>
      </c>
      <c r="E9" s="103" t="n">
        <f aca="false">D9</f>
        <v>74</v>
      </c>
      <c r="F9" s="104" t="n">
        <f aca="false">E9/104.1667*100</f>
        <v>71.0399772672073</v>
      </c>
      <c r="K9" s="88"/>
      <c r="L9" s="88"/>
    </row>
    <row r="10" customFormat="false" ht="12.75" hidden="true" customHeight="true" outlineLevel="0" collapsed="false">
      <c r="B10" s="101" t="n">
        <v>36720</v>
      </c>
      <c r="C10" s="102" t="n">
        <v>0</v>
      </c>
      <c r="D10" s="103" t="n">
        <v>74</v>
      </c>
      <c r="E10" s="103" t="n">
        <f aca="false">D10</f>
        <v>74</v>
      </c>
      <c r="F10" s="104" t="n">
        <f aca="false">E10/104.1667*100</f>
        <v>71.0399772672073</v>
      </c>
      <c r="K10" s="88"/>
      <c r="L10" s="88"/>
    </row>
    <row r="11" customFormat="false" ht="12.75" hidden="true" customHeight="true" outlineLevel="0" collapsed="false">
      <c r="B11" s="101" t="n">
        <v>36721</v>
      </c>
      <c r="C11" s="102" t="n">
        <v>0</v>
      </c>
      <c r="D11" s="103" t="n">
        <v>74</v>
      </c>
      <c r="E11" s="103" t="n">
        <f aca="false">D11</f>
        <v>74</v>
      </c>
      <c r="F11" s="104" t="n">
        <f aca="false">E11/104.1667*100</f>
        <v>71.0399772672073</v>
      </c>
      <c r="K11" s="88"/>
      <c r="L11" s="88"/>
    </row>
    <row r="12" customFormat="false" ht="12.75" hidden="true" customHeight="true" outlineLevel="0" collapsed="false">
      <c r="B12" s="101" t="n">
        <v>36722</v>
      </c>
      <c r="C12" s="102" t="n">
        <v>0</v>
      </c>
      <c r="D12" s="103" t="n">
        <v>74</v>
      </c>
      <c r="E12" s="103" t="n">
        <f aca="false">D12</f>
        <v>74</v>
      </c>
      <c r="F12" s="104" t="n">
        <f aca="false">E12/104.1667*100</f>
        <v>71.0399772672073</v>
      </c>
      <c r="K12" s="88"/>
      <c r="L12" s="88"/>
    </row>
    <row r="13" customFormat="false" ht="12.75" hidden="true" customHeight="true" outlineLevel="0" collapsed="false">
      <c r="B13" s="101" t="n">
        <v>36723</v>
      </c>
      <c r="C13" s="102" t="n">
        <v>0</v>
      </c>
      <c r="D13" s="103" t="n">
        <v>73</v>
      </c>
      <c r="E13" s="103" t="n">
        <f aca="false">D13</f>
        <v>73</v>
      </c>
      <c r="F13" s="104" t="n">
        <f aca="false">E13/104.1667*100</f>
        <v>70.0799775744072</v>
      </c>
      <c r="K13" s="88"/>
      <c r="L13" s="88"/>
    </row>
    <row r="14" customFormat="false" ht="12.75" hidden="true" customHeight="true" outlineLevel="0" collapsed="false">
      <c r="B14" s="101" t="n">
        <v>36724</v>
      </c>
      <c r="C14" s="102" t="n">
        <v>0</v>
      </c>
      <c r="D14" s="103" t="n">
        <v>73</v>
      </c>
      <c r="E14" s="103" t="n">
        <f aca="false">D14</f>
        <v>73</v>
      </c>
      <c r="F14" s="104" t="n">
        <f aca="false">E14/104.1667*100</f>
        <v>70.0799775744072</v>
      </c>
      <c r="K14" s="88"/>
      <c r="L14" s="88"/>
    </row>
    <row r="15" customFormat="false" ht="12.75" hidden="true" customHeight="true" outlineLevel="0" collapsed="false">
      <c r="B15" s="101" t="n">
        <v>36725</v>
      </c>
      <c r="C15" s="102" t="n">
        <v>0</v>
      </c>
      <c r="D15" s="103" t="n">
        <v>73</v>
      </c>
      <c r="E15" s="103" t="n">
        <f aca="false">D15</f>
        <v>73</v>
      </c>
      <c r="F15" s="104" t="n">
        <f aca="false">E15/104.1667*100</f>
        <v>70.0799775744072</v>
      </c>
      <c r="K15" s="88"/>
      <c r="L15" s="88"/>
    </row>
    <row r="16" customFormat="false" ht="12.75" hidden="true" customHeight="true" outlineLevel="0" collapsed="false">
      <c r="B16" s="101" t="n">
        <v>36726</v>
      </c>
      <c r="C16" s="102" t="n">
        <v>0</v>
      </c>
      <c r="D16" s="103" t="n">
        <v>72</v>
      </c>
      <c r="E16" s="103" t="n">
        <f aca="false">D16</f>
        <v>72</v>
      </c>
      <c r="F16" s="104" t="n">
        <f aca="false">E16/104.1667*100</f>
        <v>69.1199778816071</v>
      </c>
      <c r="K16" s="88"/>
      <c r="L16" s="88"/>
    </row>
    <row r="17" customFormat="false" ht="12.75" hidden="true" customHeight="true" outlineLevel="0" collapsed="false">
      <c r="B17" s="101" t="n">
        <v>36727</v>
      </c>
      <c r="C17" s="102" t="n">
        <v>0</v>
      </c>
      <c r="D17" s="103" t="n">
        <v>72</v>
      </c>
      <c r="E17" s="103" t="n">
        <f aca="false">D17</f>
        <v>72</v>
      </c>
      <c r="F17" s="104" t="n">
        <f aca="false">E17/104.1667*100</f>
        <v>69.1199778816071</v>
      </c>
      <c r="K17" s="88"/>
      <c r="L17" s="88"/>
    </row>
    <row r="18" customFormat="false" ht="12.75" hidden="true" customHeight="true" outlineLevel="0" collapsed="false">
      <c r="B18" s="101" t="n">
        <v>36728</v>
      </c>
      <c r="C18" s="102" t="n">
        <v>0</v>
      </c>
      <c r="D18" s="103" t="n">
        <v>71</v>
      </c>
      <c r="E18" s="103" t="n">
        <f aca="false">D18</f>
        <v>71</v>
      </c>
      <c r="F18" s="104" t="n">
        <f aca="false">E18/104.1667*100</f>
        <v>68.159978188807</v>
      </c>
      <c r="K18" s="88"/>
      <c r="L18" s="88"/>
    </row>
    <row r="19" customFormat="false" ht="12.75" hidden="true" customHeight="true" outlineLevel="0" collapsed="false">
      <c r="B19" s="101" t="n">
        <v>36729</v>
      </c>
      <c r="C19" s="102" t="n">
        <v>0</v>
      </c>
      <c r="D19" s="103" t="n">
        <v>71</v>
      </c>
      <c r="E19" s="103" t="n">
        <f aca="false">D19</f>
        <v>71</v>
      </c>
      <c r="F19" s="104" t="n">
        <f aca="false">E19/104.1667*100</f>
        <v>68.159978188807</v>
      </c>
      <c r="K19" s="88"/>
      <c r="L19" s="88"/>
    </row>
    <row r="20" customFormat="false" ht="12.75" hidden="true" customHeight="true" outlineLevel="0" collapsed="false">
      <c r="B20" s="101" t="n">
        <v>36730</v>
      </c>
      <c r="C20" s="102" t="n">
        <v>0</v>
      </c>
      <c r="D20" s="103" t="n">
        <v>71</v>
      </c>
      <c r="E20" s="103" t="n">
        <f aca="false">D20</f>
        <v>71</v>
      </c>
      <c r="F20" s="104" t="n">
        <f aca="false">E20/104.1667*100</f>
        <v>68.159978188807</v>
      </c>
      <c r="K20" s="88"/>
      <c r="L20" s="88"/>
    </row>
    <row r="21" customFormat="false" ht="12.75" hidden="true" customHeight="true" outlineLevel="0" collapsed="false">
      <c r="B21" s="101" t="n">
        <v>36731</v>
      </c>
      <c r="C21" s="102" t="n">
        <v>0</v>
      </c>
      <c r="D21" s="103" t="n">
        <v>69</v>
      </c>
      <c r="E21" s="103" t="n">
        <f aca="false">D21</f>
        <v>69</v>
      </c>
      <c r="F21" s="104" t="n">
        <f aca="false">E21/104.1667*100</f>
        <v>66.2399788032068</v>
      </c>
      <c r="K21" s="88"/>
      <c r="L21" s="88"/>
    </row>
    <row r="22" customFormat="false" ht="12.75" hidden="true" customHeight="true" outlineLevel="0" collapsed="false">
      <c r="B22" s="101" t="n">
        <v>36732</v>
      </c>
      <c r="C22" s="102" t="n">
        <v>0</v>
      </c>
      <c r="D22" s="103" t="n">
        <v>68</v>
      </c>
      <c r="E22" s="103" t="n">
        <f aca="false">D22</f>
        <v>68</v>
      </c>
      <c r="F22" s="104" t="n">
        <f aca="false">E22/104.1667*100</f>
        <v>65.2799791104067</v>
      </c>
      <c r="K22" s="88"/>
      <c r="L22" s="88"/>
    </row>
    <row r="23" customFormat="false" ht="12.75" hidden="true" customHeight="true" outlineLevel="0" collapsed="false">
      <c r="B23" s="101" t="n">
        <v>36733</v>
      </c>
      <c r="C23" s="102" t="n">
        <v>0</v>
      </c>
      <c r="D23" s="103" t="n">
        <v>67</v>
      </c>
      <c r="E23" s="103" t="n">
        <f aca="false">D23</f>
        <v>67</v>
      </c>
      <c r="F23" s="104" t="n">
        <f aca="false">E23/104.1667*100</f>
        <v>64.3199794176066</v>
      </c>
      <c r="K23" s="88"/>
      <c r="L23" s="88"/>
    </row>
    <row r="24" customFormat="false" ht="12.75" hidden="true" customHeight="true" outlineLevel="0" collapsed="false">
      <c r="B24" s="101" t="n">
        <v>36734</v>
      </c>
      <c r="C24" s="102" t="n">
        <v>0</v>
      </c>
      <c r="D24" s="103" t="n">
        <v>65</v>
      </c>
      <c r="E24" s="103" t="n">
        <f aca="false">D24</f>
        <v>65</v>
      </c>
      <c r="F24" s="104" t="n">
        <f aca="false">E24/104.1667*100</f>
        <v>62.3999800320064</v>
      </c>
      <c r="K24" s="88"/>
      <c r="L24" s="88"/>
    </row>
    <row r="25" customFormat="false" ht="12.75" hidden="true" customHeight="true" outlineLevel="0" collapsed="false">
      <c r="B25" s="101" t="n">
        <v>36735</v>
      </c>
      <c r="C25" s="102" t="n">
        <v>0</v>
      </c>
      <c r="D25" s="103" t="n">
        <v>64.47</v>
      </c>
      <c r="E25" s="103" t="n">
        <f aca="false">D25</f>
        <v>64.47</v>
      </c>
      <c r="F25" s="104" t="n">
        <f aca="false">E25/104.1667*100</f>
        <v>61.8911801948223</v>
      </c>
      <c r="K25" s="88"/>
      <c r="L25" s="88"/>
    </row>
    <row r="26" customFormat="false" ht="12.75" hidden="true" customHeight="true" outlineLevel="0" collapsed="false">
      <c r="B26" s="101" t="n">
        <v>36736</v>
      </c>
      <c r="C26" s="102" t="n">
        <v>0</v>
      </c>
      <c r="D26" s="103" t="n">
        <v>63.07</v>
      </c>
      <c r="E26" s="103" t="n">
        <f aca="false">D26</f>
        <v>63.07</v>
      </c>
      <c r="F26" s="104" t="n">
        <f aca="false">E26/104.1667*100</f>
        <v>60.5471806249022</v>
      </c>
      <c r="K26" s="88"/>
      <c r="L26" s="88"/>
    </row>
    <row r="27" customFormat="false" ht="12.75" hidden="true" customHeight="true" outlineLevel="0" collapsed="false">
      <c r="B27" s="101" t="n">
        <v>36737</v>
      </c>
      <c r="C27" s="102" t="n">
        <v>0</v>
      </c>
      <c r="D27" s="103" t="n">
        <v>61.79</v>
      </c>
      <c r="E27" s="103" t="n">
        <f aca="false">D27</f>
        <v>61.79</v>
      </c>
      <c r="F27" s="104" t="n">
        <f aca="false">E27/104.1667*100</f>
        <v>59.3183810181181</v>
      </c>
      <c r="K27" s="88"/>
      <c r="L27" s="88"/>
    </row>
    <row r="28" customFormat="false" ht="13.5" hidden="true" customHeight="true" outlineLevel="0" collapsed="false">
      <c r="B28" s="105" t="n">
        <v>36738</v>
      </c>
      <c r="C28" s="106" t="n">
        <v>0</v>
      </c>
      <c r="D28" s="107" t="n">
        <v>60.72</v>
      </c>
      <c r="E28" s="107" t="n">
        <f aca="false">D28</f>
        <v>60.72</v>
      </c>
      <c r="F28" s="108" t="n">
        <f aca="false">E28/104.1667*100</f>
        <v>58.291181346822</v>
      </c>
      <c r="H28" s="6" t="n">
        <v>24505210</v>
      </c>
      <c r="K28" s="88"/>
      <c r="L28" s="88"/>
    </row>
    <row r="29" customFormat="false" ht="26.25" hidden="true" customHeight="true" outlineLevel="0" collapsed="false">
      <c r="A29" s="109" t="s">
        <v>35</v>
      </c>
      <c r="B29" s="110"/>
      <c r="C29" s="102"/>
      <c r="D29" s="103"/>
      <c r="E29" s="103"/>
      <c r="F29" s="111"/>
      <c r="K29" s="88"/>
      <c r="L29" s="88"/>
    </row>
    <row r="30" customFormat="false" ht="12.75" hidden="true" customHeight="true" outlineLevel="0" collapsed="false">
      <c r="B30" s="97" t="n">
        <v>36739</v>
      </c>
      <c r="C30" s="98" t="n">
        <v>0</v>
      </c>
      <c r="D30" s="99" t="n">
        <v>59.56</v>
      </c>
      <c r="E30" s="99" t="n">
        <f aca="false">D30</f>
        <v>59.56</v>
      </c>
      <c r="F30" s="100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8" t="n">
        <f aca="false">K30*$L$1</f>
        <v>2053693.23177289</v>
      </c>
      <c r="N30" s="6" t="n">
        <f aca="false">H30-H28</f>
        <v>-505010</v>
      </c>
      <c r="O30" s="112" t="n">
        <f aca="false">N30/42</f>
        <v>-12024.0476190476</v>
      </c>
      <c r="P30" s="112" t="n">
        <f aca="false">O30*$J$4</f>
        <v>-67510.085497381</v>
      </c>
      <c r="Q30" s="113" t="n">
        <f aca="false">P30*$K$1</f>
        <v>-1911.67087170386</v>
      </c>
      <c r="R30" s="114" t="n">
        <f aca="false">Q30*$L$1</f>
        <v>-43213.6240105344</v>
      </c>
      <c r="T30" s="88" t="n">
        <f aca="false">N30</f>
        <v>-505010</v>
      </c>
      <c r="U30" s="114" t="n">
        <f aca="false">R30</f>
        <v>-43213.6240105344</v>
      </c>
    </row>
    <row r="31" customFormat="false" ht="12.75" hidden="true" customHeight="true" outlineLevel="0" collapsed="false">
      <c r="B31" s="101" t="n">
        <v>36740</v>
      </c>
      <c r="C31" s="102" t="n">
        <v>0</v>
      </c>
      <c r="D31" s="103" t="n">
        <v>58.19</v>
      </c>
      <c r="E31" s="103" t="n">
        <f aca="false">D31</f>
        <v>58.19</v>
      </c>
      <c r="F31" s="104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8" t="n">
        <f aca="false">K31*$L$1</f>
        <v>2008321.5364419</v>
      </c>
      <c r="N31" s="6" t="n">
        <f aca="false">H31-H30</f>
        <v>-530230</v>
      </c>
      <c r="O31" s="112" t="n">
        <f aca="false">N31/42</f>
        <v>-12624.5238095238</v>
      </c>
      <c r="P31" s="112" t="n">
        <f aca="false">O31*$J$4</f>
        <v>-70881.5125111905</v>
      </c>
      <c r="Q31" s="113" t="n">
        <f aca="false">P31*$K$1</f>
        <v>-2007.13896022562</v>
      </c>
      <c r="R31" s="114" t="n">
        <f aca="false">Q31*$L$1</f>
        <v>-45371.6953309947</v>
      </c>
      <c r="T31" s="88" t="n">
        <f aca="false">T30+N31</f>
        <v>-1035240</v>
      </c>
      <c r="U31" s="114" t="n">
        <f aca="false">U30+R31</f>
        <v>-88585.3193415291</v>
      </c>
    </row>
    <row r="32" customFormat="false" ht="12.75" hidden="true" customHeight="true" outlineLevel="0" collapsed="false">
      <c r="B32" s="101" t="n">
        <v>36741</v>
      </c>
      <c r="C32" s="102" t="n">
        <v>0</v>
      </c>
      <c r="D32" s="103" t="n">
        <v>55.72</v>
      </c>
      <c r="E32" s="103" t="n">
        <f aca="false">D32</f>
        <v>55.72</v>
      </c>
      <c r="F32" s="104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8" t="n">
        <f aca="false">K32*$L$1</f>
        <v>2004720.75764868</v>
      </c>
      <c r="N32" s="6" t="n">
        <f aca="false">H32-H31</f>
        <v>-42080</v>
      </c>
      <c r="O32" s="112" t="n">
        <f aca="false">N32/42</f>
        <v>-1001.90476190476</v>
      </c>
      <c r="P32" s="112" t="n">
        <f aca="false">O32*$J$4</f>
        <v>-5625.2834552381</v>
      </c>
      <c r="Q32" s="113" t="n">
        <f aca="false">P32*$K$1</f>
        <v>-159.290133425672</v>
      </c>
      <c r="R32" s="114" t="n">
        <f aca="false">Q32*$L$1</f>
        <v>-3600.77879321852</v>
      </c>
      <c r="T32" s="88" t="n">
        <f aca="false">T31+N32</f>
        <v>-1077320</v>
      </c>
      <c r="U32" s="114" t="n">
        <f aca="false">U31+R32</f>
        <v>-92186.0981347476</v>
      </c>
    </row>
    <row r="33" customFormat="false" ht="12.75" hidden="true" customHeight="true" outlineLevel="0" collapsed="false">
      <c r="B33" s="101" t="n">
        <v>36742</v>
      </c>
      <c r="C33" s="102" t="n">
        <v>0</v>
      </c>
      <c r="D33" s="103" t="n">
        <v>53.46</v>
      </c>
      <c r="E33" s="103" t="n">
        <f aca="false">D33</f>
        <v>53.46</v>
      </c>
      <c r="F33" s="104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8" t="n">
        <f aca="false">K33*$L$1</f>
        <v>1919023.42034781</v>
      </c>
      <c r="N33" s="6" t="n">
        <f aca="false">H33-H32</f>
        <v>-1001490</v>
      </c>
      <c r="O33" s="112" t="n">
        <f aca="false">N33/42</f>
        <v>-23845</v>
      </c>
      <c r="P33" s="112" t="n">
        <f aca="false">O33*$J$4</f>
        <v>-133879.874705</v>
      </c>
      <c r="Q33" s="113" t="n">
        <f aca="false">P33*$K$1</f>
        <v>-3791.05217976416</v>
      </c>
      <c r="R33" s="114" t="n">
        <f aca="false">Q33*$L$1</f>
        <v>-85697.3373008655</v>
      </c>
      <c r="T33" s="88" t="n">
        <f aca="false">T32+N33</f>
        <v>-2078810</v>
      </c>
      <c r="U33" s="114" t="n">
        <f aca="false">U32+R33</f>
        <v>-177883.435435613</v>
      </c>
    </row>
    <row r="34" customFormat="false" ht="12.75" hidden="true" customHeight="true" outlineLevel="0" collapsed="false">
      <c r="B34" s="101" t="n">
        <v>36743</v>
      </c>
      <c r="C34" s="102" t="n">
        <v>0</v>
      </c>
      <c r="D34" s="103" t="n">
        <v>51.38</v>
      </c>
      <c r="E34" s="103" t="n">
        <f aca="false">D34</f>
        <v>51.38</v>
      </c>
      <c r="F34" s="104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8" t="n">
        <f aca="false">K34*$L$1</f>
        <v>1846295.04773089</v>
      </c>
      <c r="N34" s="6" t="n">
        <f aca="false">H34-H33</f>
        <v>-849930</v>
      </c>
      <c r="O34" s="112" t="n">
        <f aca="false">N34/42</f>
        <v>-20236.4285714286</v>
      </c>
      <c r="P34" s="112" t="n">
        <f aca="false">O34*$J$4</f>
        <v>-113619.229256429</v>
      </c>
      <c r="Q34" s="113" t="n">
        <f aca="false">P34*$K$1</f>
        <v>-3217.33514977379</v>
      </c>
      <c r="R34" s="114" t="n">
        <f aca="false">Q34*$L$1</f>
        <v>-72728.3726169254</v>
      </c>
      <c r="T34" s="88" t="n">
        <f aca="false">T33+N34</f>
        <v>-2928740</v>
      </c>
      <c r="U34" s="114" t="n">
        <f aca="false">U33+R34</f>
        <v>-250611.808052539</v>
      </c>
    </row>
    <row r="35" customFormat="false" ht="12.75" hidden="true" customHeight="true" outlineLevel="0" collapsed="false">
      <c r="B35" s="101" t="n">
        <v>36744</v>
      </c>
      <c r="C35" s="102" t="n">
        <v>0</v>
      </c>
      <c r="D35" s="103" t="n">
        <v>49.04</v>
      </c>
      <c r="E35" s="103" t="n">
        <f aca="false">D35</f>
        <v>49.04</v>
      </c>
      <c r="F35" s="104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8" t="n">
        <f aca="false">K35*$L$1</f>
        <v>1761331.89964214</v>
      </c>
      <c r="N35" s="6" t="n">
        <f aca="false">H35-H34</f>
        <v>-992910</v>
      </c>
      <c r="O35" s="112" t="n">
        <f aca="false">N35/42</f>
        <v>-23640.7142857143</v>
      </c>
      <c r="P35" s="112" t="n">
        <f aca="false">O35*$J$4</f>
        <v>-132732.894380714</v>
      </c>
      <c r="Q35" s="113" t="n">
        <f aca="false">P35*$K$1</f>
        <v>-3758.5733455248</v>
      </c>
      <c r="R35" s="114" t="n">
        <f aca="false">Q35*$L$1</f>
        <v>-84963.1480887501</v>
      </c>
      <c r="T35" s="88" t="n">
        <f aca="false">T34+N35</f>
        <v>-3921650</v>
      </c>
      <c r="U35" s="114" t="n">
        <f aca="false">U34+R35</f>
        <v>-335574.956141289</v>
      </c>
    </row>
    <row r="36" customFormat="false" ht="12.75" hidden="true" customHeight="true" outlineLevel="0" collapsed="false">
      <c r="B36" s="101" t="n">
        <v>36745</v>
      </c>
      <c r="C36" s="102" t="n">
        <v>0</v>
      </c>
      <c r="D36" s="103" t="n">
        <v>46.66</v>
      </c>
      <c r="E36" s="103" t="n">
        <f aca="false">D36</f>
        <v>46.66</v>
      </c>
      <c r="F36" s="104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8" t="n">
        <f aca="false">K36*$L$1</f>
        <v>1676375.59714045</v>
      </c>
      <c r="N36" s="6" t="n">
        <f aca="false">H36-H35</f>
        <v>-992830</v>
      </c>
      <c r="O36" s="112" t="n">
        <f aca="false">N36/42</f>
        <v>-23638.8095238095</v>
      </c>
      <c r="P36" s="112" t="n">
        <f aca="false">O36*$J$4</f>
        <v>-132722.199925476</v>
      </c>
      <c r="Q36" s="113" t="n">
        <f aca="false">P36*$K$1</f>
        <v>-3758.27051257152</v>
      </c>
      <c r="R36" s="114" t="n">
        <f aca="false">Q36*$L$1</f>
        <v>-84956.3025016908</v>
      </c>
      <c r="T36" s="88" t="n">
        <f aca="false">T35+N36</f>
        <v>-4914480</v>
      </c>
      <c r="U36" s="114" t="n">
        <f aca="false">U35+R36</f>
        <v>-420531.258642979</v>
      </c>
    </row>
    <row r="37" customFormat="false" ht="12.75" hidden="true" customHeight="true" outlineLevel="0" collapsed="false">
      <c r="B37" s="101" t="n">
        <v>36746</v>
      </c>
      <c r="C37" s="102" t="n">
        <v>0</v>
      </c>
      <c r="D37" s="103" t="n">
        <v>44.64</v>
      </c>
      <c r="E37" s="103" t="n">
        <f aca="false">D37</f>
        <v>44.64</v>
      </c>
      <c r="F37" s="104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8" t="n">
        <f aca="false">K37*$L$1</f>
        <v>1602944.69615155</v>
      </c>
      <c r="N37" s="6" t="n">
        <f aca="false">H37-H36</f>
        <v>-858140</v>
      </c>
      <c r="O37" s="112" t="n">
        <f aca="false">N37/42</f>
        <v>-20431.9047619048</v>
      </c>
      <c r="P37" s="112" t="n">
        <f aca="false">O37*$J$4</f>
        <v>-114716.747725238</v>
      </c>
      <c r="Q37" s="113" t="n">
        <f aca="false">P37*$K$1</f>
        <v>-3248.41338160423</v>
      </c>
      <c r="R37" s="114" t="n">
        <f aca="false">Q37*$L$1</f>
        <v>-73430.9009888913</v>
      </c>
      <c r="T37" s="88" t="n">
        <f aca="false">T36+N37</f>
        <v>-5772620</v>
      </c>
      <c r="U37" s="114" t="n">
        <f aca="false">U36+R37</f>
        <v>-493962.159631871</v>
      </c>
    </row>
    <row r="38" customFormat="false" ht="12.75" hidden="true" customHeight="true" outlineLevel="0" collapsed="false">
      <c r="B38" s="101" t="n">
        <v>36747</v>
      </c>
      <c r="C38" s="102" t="n">
        <v>0</v>
      </c>
      <c r="D38" s="103" t="n">
        <v>43.39</v>
      </c>
      <c r="E38" s="103" t="n">
        <f aca="false">D38</f>
        <v>43.39</v>
      </c>
      <c r="F38" s="104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8" t="n">
        <f aca="false">K38*$L$1</f>
        <v>1559031.96656258</v>
      </c>
      <c r="N38" s="6" t="n">
        <f aca="false">H38-H37</f>
        <v>-513180</v>
      </c>
      <c r="O38" s="112" t="n">
        <f aca="false">N38/42</f>
        <v>-12218.5714285714</v>
      </c>
      <c r="P38" s="112" t="n">
        <f aca="false">O38*$J$4</f>
        <v>-68602.2567385714</v>
      </c>
      <c r="Q38" s="113" t="n">
        <f aca="false">P38*$K$1</f>
        <v>-1942.59768705766</v>
      </c>
      <c r="R38" s="114" t="n">
        <f aca="false">Q38*$L$1</f>
        <v>-43912.7295889706</v>
      </c>
      <c r="T38" s="88" t="n">
        <f aca="false">T37+N38</f>
        <v>-6285800</v>
      </c>
      <c r="U38" s="114" t="n">
        <f aca="false">U37+R38</f>
        <v>-537874.889220841</v>
      </c>
    </row>
    <row r="39" customFormat="false" ht="12.75" hidden="true" customHeight="true" outlineLevel="0" collapsed="false">
      <c r="B39" s="101" t="n">
        <v>36748</v>
      </c>
      <c r="C39" s="102" t="n">
        <v>0</v>
      </c>
      <c r="D39" s="103" t="n">
        <v>42.05</v>
      </c>
      <c r="E39" s="103" t="n">
        <f aca="false">D39</f>
        <v>42.05</v>
      </c>
      <c r="F39" s="104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8" t="n">
        <f aca="false">K39*$L$1</f>
        <v>1507922.81357747</v>
      </c>
      <c r="N39" s="6" t="n">
        <f aca="false">H39-H38</f>
        <v>-597280</v>
      </c>
      <c r="O39" s="112" t="n">
        <f aca="false">N39/42</f>
        <v>-14220.9523809524</v>
      </c>
      <c r="P39" s="112" t="n">
        <f aca="false">O39*$J$4</f>
        <v>-79844.8028076191</v>
      </c>
      <c r="Q39" s="113" t="n">
        <f aca="false">P39*$K$1</f>
        <v>-2260.95082919404</v>
      </c>
      <c r="R39" s="114" t="n">
        <f aca="false">Q39*$L$1</f>
        <v>-51109.1529851131</v>
      </c>
      <c r="T39" s="88" t="n">
        <f aca="false">T38+N39</f>
        <v>-6883080</v>
      </c>
      <c r="U39" s="114" t="n">
        <f aca="false">U38+R39</f>
        <v>-588984.042205954</v>
      </c>
    </row>
    <row r="40" customFormat="false" ht="12.75" hidden="true" customHeight="true" outlineLevel="0" collapsed="false">
      <c r="B40" s="101" t="n">
        <v>36749</v>
      </c>
      <c r="C40" s="102" t="n">
        <v>0</v>
      </c>
      <c r="D40" s="103" t="n">
        <v>40.7</v>
      </c>
      <c r="E40" s="103" t="n">
        <f aca="false">D40</f>
        <v>40.7</v>
      </c>
      <c r="F40" s="104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8" t="n">
        <f aca="false">K40*$L$1</f>
        <v>1461854.57976319</v>
      </c>
      <c r="N40" s="6" t="n">
        <f aca="false">H40-H39</f>
        <v>-538370</v>
      </c>
      <c r="O40" s="112" t="n">
        <f aca="false">N40/42</f>
        <v>-12818.3333333333</v>
      </c>
      <c r="P40" s="112" t="n">
        <f aca="false">O40*$J$4</f>
        <v>-71969.6733316667</v>
      </c>
      <c r="Q40" s="113" t="n">
        <f aca="false">P40*$K$1</f>
        <v>-2037.95221322193</v>
      </c>
      <c r="R40" s="114" t="n">
        <f aca="false">Q40*$L$1</f>
        <v>-46068.2338142837</v>
      </c>
      <c r="T40" s="88" t="n">
        <f aca="false">T39+N40</f>
        <v>-7421450</v>
      </c>
      <c r="U40" s="114" t="n">
        <f aca="false">U39+R40</f>
        <v>-635052.276020238</v>
      </c>
    </row>
    <row r="41" customFormat="false" ht="12.75" hidden="true" customHeight="true" outlineLevel="0" collapsed="false">
      <c r="B41" s="101" t="n">
        <v>36750</v>
      </c>
      <c r="C41" s="102" t="n">
        <v>0</v>
      </c>
      <c r="D41" s="103" t="n">
        <v>39.3</v>
      </c>
      <c r="E41" s="103" t="n">
        <f aca="false">D41</f>
        <v>39.3</v>
      </c>
      <c r="F41" s="104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8" t="n">
        <f aca="false">K41*$L$1</f>
        <v>1407871.13591153</v>
      </c>
      <c r="N41" s="6" t="n">
        <f aca="false">H41-H40</f>
        <v>-630870</v>
      </c>
      <c r="O41" s="112" t="n">
        <f aca="false">N41/42</f>
        <v>-15020.7142857143</v>
      </c>
      <c r="P41" s="112" t="n">
        <f aca="false">O41*$J$4</f>
        <v>-84335.1372007143</v>
      </c>
      <c r="Q41" s="113" t="n">
        <f aca="false">P41*$K$1</f>
        <v>-2388.10281545279</v>
      </c>
      <c r="R41" s="114" t="n">
        <f aca="false">Q41*$L$1</f>
        <v>-53983.443851658</v>
      </c>
      <c r="T41" s="88" t="n">
        <f aca="false">T40+N41</f>
        <v>-8052320</v>
      </c>
      <c r="U41" s="114" t="n">
        <f aca="false">U40+R41</f>
        <v>-689035.719871896</v>
      </c>
    </row>
    <row r="42" customFormat="false" ht="12.75" hidden="true" customHeight="true" outlineLevel="0" collapsed="false">
      <c r="B42" s="101" t="n">
        <v>36751</v>
      </c>
      <c r="C42" s="102" t="n">
        <v>0</v>
      </c>
      <c r="D42" s="103" t="n">
        <v>37.35</v>
      </c>
      <c r="E42" s="103" t="n">
        <f aca="false">D42</f>
        <v>37.35</v>
      </c>
      <c r="F42" s="104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8" t="n">
        <f aca="false">K42*$L$1</f>
        <v>1338055.56058836</v>
      </c>
      <c r="N42" s="6" t="n">
        <f aca="false">H42-H41</f>
        <v>-815890</v>
      </c>
      <c r="O42" s="112" t="n">
        <f aca="false">N42/42</f>
        <v>-19425.9523809524</v>
      </c>
      <c r="P42" s="112" t="n">
        <f aca="false">O42*$J$4</f>
        <v>-109068.738552619</v>
      </c>
      <c r="Q42" s="113" t="n">
        <f aca="false">P42*$K$1</f>
        <v>-3088.47972815284</v>
      </c>
      <c r="R42" s="114" t="n">
        <f aca="false">Q42*$L$1</f>
        <v>-69815.5753231716</v>
      </c>
      <c r="T42" s="88" t="n">
        <f aca="false">T41+N42</f>
        <v>-8868210</v>
      </c>
      <c r="U42" s="114" t="n">
        <f aca="false">U41+R42</f>
        <v>-758851.295195068</v>
      </c>
    </row>
    <row r="43" customFormat="false" ht="12.75" hidden="true" customHeight="true" outlineLevel="0" collapsed="false">
      <c r="B43" s="101" t="n">
        <v>36752</v>
      </c>
      <c r="C43" s="102" t="n">
        <v>0</v>
      </c>
      <c r="D43" s="103" t="n">
        <v>35.94</v>
      </c>
      <c r="E43" s="103" t="n">
        <f aca="false">D43</f>
        <v>35.94</v>
      </c>
      <c r="F43" s="104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8" t="n">
        <f aca="false">K43*$L$1</f>
        <v>1289834.38964391</v>
      </c>
      <c r="N43" s="6" t="n">
        <f aca="false">H43-H42</f>
        <v>-563530</v>
      </c>
      <c r="O43" s="112" t="n">
        <f aca="false">N43/42</f>
        <v>-13417.380952381</v>
      </c>
      <c r="P43" s="112" t="n">
        <f aca="false">O43*$J$4</f>
        <v>-75333.0795040476</v>
      </c>
      <c r="Q43" s="113" t="n">
        <f aca="false">P43*$K$1</f>
        <v>-2133.19317702873</v>
      </c>
      <c r="R43" s="114" t="n">
        <f aca="false">Q43*$L$1</f>
        <v>-48221.1709444495</v>
      </c>
      <c r="T43" s="88" t="n">
        <f aca="false">T42+N43</f>
        <v>-9431740</v>
      </c>
      <c r="U43" s="114" t="n">
        <f aca="false">U42+R43</f>
        <v>-807072.466139517</v>
      </c>
    </row>
    <row r="44" customFormat="false" ht="12.75" hidden="true" customHeight="true" outlineLevel="0" collapsed="false">
      <c r="B44" s="101" t="n">
        <v>36753</v>
      </c>
      <c r="C44" s="102" t="n">
        <v>0</v>
      </c>
      <c r="D44" s="103" t="n">
        <v>33.56</v>
      </c>
      <c r="E44" s="103" t="n">
        <f aca="false">D44</f>
        <v>33.56</v>
      </c>
      <c r="F44" s="104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8" t="n">
        <f aca="false">K44*$L$1</f>
        <v>1201314.95907782</v>
      </c>
      <c r="N44" s="6" t="n">
        <f aca="false">H44-H43</f>
        <v>-1034470</v>
      </c>
      <c r="O44" s="112" t="n">
        <f aca="false">N44/42</f>
        <v>-24630.2380952381</v>
      </c>
      <c r="P44" s="112" t="n">
        <f aca="false">O44*$J$4</f>
        <v>-138288.663876905</v>
      </c>
      <c r="Q44" s="113" t="n">
        <f aca="false">P44*$K$1</f>
        <v>-3915.89506475415</v>
      </c>
      <c r="R44" s="114" t="n">
        <f aca="false">Q44*$L$1</f>
        <v>-88519.4305660829</v>
      </c>
      <c r="T44" s="88" t="n">
        <f aca="false">T43+N44</f>
        <v>-10466210</v>
      </c>
      <c r="U44" s="114" t="n">
        <f aca="false">U43+R44</f>
        <v>-895591.8967056</v>
      </c>
    </row>
    <row r="45" customFormat="false" ht="12.75" hidden="true" customHeight="true" outlineLevel="0" collapsed="false">
      <c r="B45" s="101" t="n">
        <v>36754</v>
      </c>
      <c r="C45" s="102" t="n">
        <v>0</v>
      </c>
      <c r="D45" s="103" t="n">
        <v>31.09</v>
      </c>
      <c r="E45" s="103" t="n">
        <f aca="false">D45</f>
        <v>31.09</v>
      </c>
      <c r="F45" s="104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8" t="n">
        <f aca="false">K45*$L$1</f>
        <v>1115679.23206049</v>
      </c>
      <c r="N45" s="6" t="n">
        <f aca="false">H45-H44</f>
        <v>-1000770</v>
      </c>
      <c r="O45" s="112" t="n">
        <f aca="false">N45/42</f>
        <v>-23827.8571428571</v>
      </c>
      <c r="P45" s="112" t="n">
        <f aca="false">O45*$J$4</f>
        <v>-133783.624607857</v>
      </c>
      <c r="Q45" s="113" t="n">
        <f aca="false">P45*$K$1</f>
        <v>-3788.32668318464</v>
      </c>
      <c r="R45" s="114" t="n">
        <f aca="false">Q45*$L$1</f>
        <v>-85635.7270173313</v>
      </c>
      <c r="T45" s="88" t="n">
        <f aca="false">T44+N45</f>
        <v>-11466980</v>
      </c>
      <c r="U45" s="114" t="n">
        <f aca="false">U44+R45</f>
        <v>-981227.623722931</v>
      </c>
    </row>
    <row r="46" customFormat="false" ht="12.75" hidden="true" customHeight="true" outlineLevel="0" collapsed="false">
      <c r="B46" s="101" t="n">
        <v>36755</v>
      </c>
      <c r="C46" s="102" t="n">
        <v>0</v>
      </c>
      <c r="D46" s="103" t="n">
        <v>28.74</v>
      </c>
      <c r="E46" s="103" t="n">
        <f aca="false">D46</f>
        <v>28.74</v>
      </c>
      <c r="F46" s="104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8" t="n">
        <f aca="false">K46*$L$1</f>
        <v>1027890.567913</v>
      </c>
      <c r="N46" s="6" t="n">
        <f aca="false">H46-H45</f>
        <v>-1025930</v>
      </c>
      <c r="O46" s="112" t="n">
        <f aca="false">N46/42</f>
        <v>-24426.9047619048</v>
      </c>
      <c r="P46" s="112" t="n">
        <f aca="false">O46*$J$4</f>
        <v>-137147.030780238</v>
      </c>
      <c r="Q46" s="113" t="n">
        <f aca="false">P46*$K$1</f>
        <v>-3883.56764699143</v>
      </c>
      <c r="R46" s="114" t="n">
        <f aca="false">Q46*$L$1</f>
        <v>-87788.6641474972</v>
      </c>
      <c r="T46" s="88" t="n">
        <f aca="false">T45+N46</f>
        <v>-12492910</v>
      </c>
      <c r="U46" s="114" t="n">
        <f aca="false">U45+R46</f>
        <v>-1069016.28787043</v>
      </c>
    </row>
    <row r="47" customFormat="false" ht="12.75" hidden="true" customHeight="true" outlineLevel="0" collapsed="false">
      <c r="B47" s="101" t="n">
        <v>36756</v>
      </c>
      <c r="C47" s="102" t="n">
        <v>0</v>
      </c>
      <c r="D47" s="103" t="n">
        <v>26.7</v>
      </c>
      <c r="E47" s="103" t="n">
        <v>26.72</v>
      </c>
      <c r="F47" s="104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8" t="n">
        <f aca="false">K47*$L$1</f>
        <v>955937.458030542</v>
      </c>
      <c r="N47" s="6" t="n">
        <f aca="false">H47-H46</f>
        <v>-840870</v>
      </c>
      <c r="O47" s="112" t="n">
        <f aca="false">N47/42</f>
        <v>-20020.7142857143</v>
      </c>
      <c r="P47" s="112" t="n">
        <f aca="false">O47*$J$4</f>
        <v>-112408.082200714</v>
      </c>
      <c r="Q47" s="113" t="n">
        <f aca="false">P47*$K$1</f>
        <v>-3183.03931781475</v>
      </c>
      <c r="R47" s="114" t="n">
        <f aca="false">Q47*$L$1</f>
        <v>-71953.1098824539</v>
      </c>
      <c r="T47" s="88" t="n">
        <f aca="false">T46+N47</f>
        <v>-13333780</v>
      </c>
      <c r="U47" s="114" t="n">
        <f aca="false">U46+R47</f>
        <v>-1140969.39775288</v>
      </c>
    </row>
    <row r="48" customFormat="false" ht="12.75" hidden="true" customHeight="true" outlineLevel="0" collapsed="false">
      <c r="B48" s="101" t="n">
        <v>36757</v>
      </c>
      <c r="C48" s="102" t="n">
        <v>0</v>
      </c>
      <c r="D48" s="103" t="n">
        <v>25.69</v>
      </c>
      <c r="E48" s="103" t="n">
        <v>25.72</v>
      </c>
      <c r="F48" s="104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8" t="n">
        <f aca="false">K48*$L$1</f>
        <v>919962.186636889</v>
      </c>
      <c r="N48" s="6" t="n">
        <f aca="false">H48-H47</f>
        <v>-420420</v>
      </c>
      <c r="O48" s="112" t="n">
        <f aca="false">N48/42</f>
        <v>-10010</v>
      </c>
      <c r="P48" s="112" t="n">
        <f aca="false">O48*$J$4</f>
        <v>-56202.03589</v>
      </c>
      <c r="Q48" s="113" t="n">
        <f aca="false">P48*$K$1</f>
        <v>-1591.46287772863</v>
      </c>
      <c r="R48" s="114" t="n">
        <f aca="false">Q48*$L$1</f>
        <v>-35975.2713936533</v>
      </c>
      <c r="T48" s="88" t="n">
        <f aca="false">T47+N48</f>
        <v>-13754200</v>
      </c>
      <c r="U48" s="114" t="n">
        <f aca="false">U47+R48</f>
        <v>-1176944.66914654</v>
      </c>
    </row>
    <row r="49" customFormat="false" ht="12.75" hidden="true" customHeight="true" outlineLevel="0" collapsed="false">
      <c r="A49" s="115"/>
      <c r="B49" s="116" t="n">
        <v>36758</v>
      </c>
      <c r="C49" s="117" t="n">
        <v>0</v>
      </c>
      <c r="D49" s="118" t="n">
        <v>51.35</v>
      </c>
      <c r="E49" s="118" t="n">
        <v>51.39</v>
      </c>
      <c r="F49" s="119" t="n">
        <f aca="false">E49/104.1667*100</f>
        <v>49.3343842129971</v>
      </c>
      <c r="G49" s="120"/>
      <c r="H49" s="121" t="n">
        <v>21576470</v>
      </c>
      <c r="I49" s="121" t="n">
        <f aca="false">H49/42</f>
        <v>513725.476190476</v>
      </c>
      <c r="J49" s="121" t="n">
        <f aca="false">I49*$J$4</f>
        <v>2884357.40763881</v>
      </c>
      <c r="K49" s="121" t="n">
        <f aca="false">J49*$K$1</f>
        <v>81675.8266434174</v>
      </c>
      <c r="L49" s="122" t="n">
        <f aca="false">K49*$L$1</f>
        <v>1846295.04773089</v>
      </c>
      <c r="M49" s="115"/>
      <c r="N49" s="121" t="n">
        <f aca="false">H49-H48-11625460-44000</f>
        <v>-844000</v>
      </c>
      <c r="O49" s="123" t="n">
        <f aca="false">N49/42</f>
        <v>-20095.2380952381</v>
      </c>
      <c r="P49" s="123" t="n">
        <f aca="false">O49*$J$4</f>
        <v>-112826.502761905</v>
      </c>
      <c r="Q49" s="124" t="n">
        <f aca="false">P49*$K$1</f>
        <v>-3194.88765711186</v>
      </c>
      <c r="R49" s="125" t="n">
        <f aca="false">Q49*$L$1</f>
        <v>-72220.943476151</v>
      </c>
      <c r="S49" s="115"/>
      <c r="T49" s="88" t="n">
        <f aca="false">T48+N49</f>
        <v>-14598200</v>
      </c>
      <c r="U49" s="114" t="n">
        <f aca="false">U48+R49</f>
        <v>-1249165.61262269</v>
      </c>
      <c r="V49" s="115"/>
      <c r="W49" s="115"/>
      <c r="X49" s="115"/>
      <c r="Y49" s="115"/>
      <c r="Z49" s="126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</row>
    <row r="50" customFormat="false" ht="12.75" hidden="true" customHeight="true" outlineLevel="0" collapsed="false">
      <c r="A50" s="115"/>
      <c r="B50" s="116" t="n">
        <v>36759</v>
      </c>
      <c r="C50" s="117" t="n">
        <v>0</v>
      </c>
      <c r="D50" s="118" t="n">
        <v>64.42</v>
      </c>
      <c r="E50" s="118" t="n">
        <v>64.42</v>
      </c>
      <c r="F50" s="119" t="n">
        <f aca="false">E50/104.1667*100</f>
        <v>61.8431802101823</v>
      </c>
      <c r="G50" s="120"/>
      <c r="H50" s="121" t="n">
        <v>27081130</v>
      </c>
      <c r="I50" s="121" t="n">
        <f aca="false">H50/42</f>
        <v>644788.80952381</v>
      </c>
      <c r="J50" s="121" t="n">
        <f aca="false">I50*$J$4</f>
        <v>3620224.15727548</v>
      </c>
      <c r="K50" s="121" t="n">
        <f aca="false">J50*$K$1</f>
        <v>102513.232200997</v>
      </c>
      <c r="L50" s="122" t="n">
        <f aca="false">K50*$L$1</f>
        <v>2317327.91350746</v>
      </c>
      <c r="M50" s="115"/>
      <c r="N50" s="121" t="n">
        <f aca="false">H50-H49-6404660-44555.26</f>
        <v>-944555.26</v>
      </c>
      <c r="O50" s="123" t="n">
        <f aca="false">N50/42</f>
        <v>-22489.410952381</v>
      </c>
      <c r="P50" s="123" t="n">
        <f aca="false">O50*$J$4</f>
        <v>-126268.799349718</v>
      </c>
      <c r="Q50" s="124" t="n">
        <f aca="false">P50*$K$1</f>
        <v>-3575.53073653327</v>
      </c>
      <c r="R50" s="125" t="n">
        <f aca="false">Q50*$L$1</f>
        <v>-80825.4408087217</v>
      </c>
      <c r="S50" s="115"/>
      <c r="T50" s="88" t="n">
        <f aca="false">T49+N50</f>
        <v>-15542755.26</v>
      </c>
      <c r="U50" s="114" t="n">
        <f aca="false">U49+R50</f>
        <v>-1329991.05343141</v>
      </c>
      <c r="V50" s="115"/>
      <c r="W50" s="115"/>
      <c r="X50" s="115"/>
      <c r="Y50" s="115"/>
      <c r="Z50" s="126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</row>
    <row r="51" customFormat="false" ht="12.75" hidden="true" customHeight="true" outlineLevel="0" collapsed="false">
      <c r="B51" s="101" t="n">
        <v>36760</v>
      </c>
      <c r="C51" s="102" t="n">
        <v>0</v>
      </c>
      <c r="D51" s="103" t="n">
        <v>63.04</v>
      </c>
      <c r="E51" s="103" t="n">
        <v>63.03</v>
      </c>
      <c r="F51" s="104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12" t="n">
        <f aca="false">N51/42</f>
        <v>-14833.3333333333</v>
      </c>
      <c r="P51" s="112" t="n">
        <f aca="false">O51*$J$4</f>
        <v>-83283.0701666667</v>
      </c>
      <c r="Q51" s="113" t="n">
        <f aca="false">P51*$K$1</f>
        <v>-2358.3116236738</v>
      </c>
      <c r="R51" s="114" t="n">
        <f aca="false">Q51*$L$1</f>
        <v>-53310.0092246944</v>
      </c>
      <c r="T51" s="88" t="n">
        <f aca="false">T50+N51</f>
        <v>-16165755.26</v>
      </c>
      <c r="U51" s="114" t="n">
        <f aca="false">U50+R51</f>
        <v>-1383301.0626561</v>
      </c>
    </row>
    <row r="52" customFormat="false" ht="12.75" hidden="true" customHeight="true" outlineLevel="0" collapsed="false">
      <c r="B52" s="101" t="n">
        <v>36761</v>
      </c>
      <c r="C52" s="102" t="n">
        <v>0</v>
      </c>
      <c r="D52" s="103" t="n">
        <v>61.23</v>
      </c>
      <c r="E52" s="103" t="n">
        <v>61.341</v>
      </c>
      <c r="F52" s="104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12" t="n">
        <f aca="false">N52/42</f>
        <v>-17437.8571428571</v>
      </c>
      <c r="P52" s="112" t="n">
        <f aca="false">O52*$J$4</f>
        <v>-97906.4008978571</v>
      </c>
      <c r="Q52" s="113" t="n">
        <f aca="false">P52*$K$1</f>
        <v>-2772.39783316606</v>
      </c>
      <c r="R52" s="114" t="n">
        <f aca="false">Q52*$L$1</f>
        <v>-62670.4938299742</v>
      </c>
      <c r="T52" s="88" t="n">
        <f aca="false">T51+N52</f>
        <v>-16898145.26</v>
      </c>
      <c r="U52" s="114" t="n">
        <f aca="false">U51+R52</f>
        <v>-1445971.55648608</v>
      </c>
    </row>
    <row r="53" customFormat="false" ht="12.75" hidden="true" customHeight="true" outlineLevel="0" collapsed="false">
      <c r="B53" s="101" t="n">
        <v>36762</v>
      </c>
      <c r="C53" s="102" t="n">
        <v>0</v>
      </c>
      <c r="D53" s="103" t="n">
        <v>58.96</v>
      </c>
      <c r="E53" s="103" t="n">
        <v>58.98</v>
      </c>
      <c r="F53" s="104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12" t="n">
        <f aca="false">N53/42</f>
        <v>-22847.619047619</v>
      </c>
      <c r="P53" s="112" t="n">
        <f aca="false">O53*$J$4</f>
        <v>-128279.990580952</v>
      </c>
      <c r="Q53" s="113" t="n">
        <f aca="false">P53*$K$1</f>
        <v>-3632.48127460253</v>
      </c>
      <c r="R53" s="114" t="n">
        <f aca="false">Q53*$L$1</f>
        <v>-82112.8167769129</v>
      </c>
      <c r="T53" s="88" t="n">
        <f aca="false">T52+N53</f>
        <v>-17857745.26</v>
      </c>
      <c r="U53" s="114" t="n">
        <f aca="false">U52+R53</f>
        <v>-1528084.37326299</v>
      </c>
    </row>
    <row r="54" customFormat="false" ht="12.75" hidden="true" customHeight="true" outlineLevel="0" collapsed="false">
      <c r="B54" s="101" t="n">
        <v>36763</v>
      </c>
      <c r="C54" s="102" t="n">
        <v>0</v>
      </c>
      <c r="D54" s="103" t="n">
        <v>57.372</v>
      </c>
      <c r="E54" s="103" t="n">
        <v>57.384</v>
      </c>
      <c r="F54" s="104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12" t="n">
        <f aca="false">N54/42</f>
        <v>-16433.0952380952</v>
      </c>
      <c r="P54" s="112" t="n">
        <f aca="false">O54*$J$4</f>
        <v>-92265.0757597619</v>
      </c>
      <c r="Q54" s="113" t="n">
        <f aca="false">P54*$K$1</f>
        <v>-2612.65345031047</v>
      </c>
      <c r="R54" s="114" t="n">
        <f aca="false">Q54*$L$1</f>
        <v>-59059.4466561667</v>
      </c>
      <c r="T54" s="88" t="n">
        <f aca="false">T53+N54</f>
        <v>-18547935.26</v>
      </c>
      <c r="U54" s="114" t="n">
        <f aca="false">U53+R54</f>
        <v>-1587143.81991916</v>
      </c>
    </row>
    <row r="55" customFormat="false" ht="12.75" hidden="true" customHeight="true" outlineLevel="0" collapsed="false">
      <c r="B55" s="101" t="n">
        <v>36764</v>
      </c>
      <c r="C55" s="102" t="n">
        <v>0</v>
      </c>
      <c r="D55" s="103" t="n">
        <v>54.457</v>
      </c>
      <c r="E55" s="103" t="n">
        <v>54.473</v>
      </c>
      <c r="F55" s="104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12" t="n">
        <f aca="false">N55/42</f>
        <v>-28855.7142857143</v>
      </c>
      <c r="P55" s="112" t="n">
        <f aca="false">O55*$J$4</f>
        <v>-162012.976015714</v>
      </c>
      <c r="Q55" s="113" t="n">
        <f aca="false">P55*$K$1</f>
        <v>-4587.69211748832</v>
      </c>
      <c r="R55" s="114" t="n">
        <f aca="false">Q55*$L$1</f>
        <v>-103705.50975887</v>
      </c>
      <c r="T55" s="88" t="n">
        <f aca="false">T54+N55</f>
        <v>-19759875.26</v>
      </c>
      <c r="U55" s="114" t="n">
        <f aca="false">U54+R55</f>
        <v>-1690849.32967803</v>
      </c>
    </row>
    <row r="56" customFormat="false" ht="12.75" hidden="true" customHeight="true" outlineLevel="0" collapsed="false">
      <c r="B56" s="101" t="n">
        <v>36765</v>
      </c>
      <c r="C56" s="102" t="n">
        <v>0</v>
      </c>
      <c r="D56" s="103" t="n">
        <v>52.519</v>
      </c>
      <c r="E56" s="103" t="n">
        <v>52.536</v>
      </c>
      <c r="F56" s="104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12" t="n">
        <f aca="false">N56/42</f>
        <v>-39671.4285714286</v>
      </c>
      <c r="P56" s="112" t="n">
        <f aca="false">O56*$J$4</f>
        <v>-222738.766471429</v>
      </c>
      <c r="Q56" s="113" t="n">
        <f aca="false">P56*$K$1</f>
        <v>-6307.25333445471</v>
      </c>
      <c r="R56" s="114" t="n">
        <f aca="false">Q56*$L$1</f>
        <v>-142576.464478629</v>
      </c>
      <c r="T56" s="88" t="n">
        <f aca="false">T55+N56</f>
        <v>-21426075.26</v>
      </c>
      <c r="U56" s="114" t="n">
        <f aca="false">U55+R56</f>
        <v>-1833425.79415666</v>
      </c>
    </row>
    <row r="57" customFormat="false" ht="12.75" hidden="true" customHeight="true" outlineLevel="0" collapsed="false">
      <c r="B57" s="101" t="n">
        <v>36766</v>
      </c>
      <c r="C57" s="102" t="n">
        <v>0</v>
      </c>
      <c r="D57" s="103" t="n">
        <v>50.042</v>
      </c>
      <c r="E57" s="103" t="n">
        <v>50.058</v>
      </c>
      <c r="F57" s="104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12" t="n">
        <f aca="false">N57/42</f>
        <v>-23840.2380952381</v>
      </c>
      <c r="P57" s="112" t="n">
        <f aca="false">O57*$J$4</f>
        <v>-133853.138566905</v>
      </c>
      <c r="Q57" s="113" t="n">
        <f aca="false">P57*$K$1</f>
        <v>-3790.29509738096</v>
      </c>
      <c r="R57" s="114" t="n">
        <f aca="false">Q57*$L$1</f>
        <v>-85680.2233332171</v>
      </c>
      <c r="T57" s="88" t="n">
        <f aca="false">T56+N57</f>
        <v>-22427365.26</v>
      </c>
      <c r="U57" s="114" t="n">
        <f aca="false">U56+R57</f>
        <v>-1919106.01748987</v>
      </c>
    </row>
    <row r="58" customFormat="false" ht="12.75" hidden="true" customHeight="true" outlineLevel="0" collapsed="false">
      <c r="B58" s="101" t="n">
        <v>36767</v>
      </c>
      <c r="C58" s="102" t="n">
        <v>0</v>
      </c>
      <c r="D58" s="103" t="n">
        <v>47.496</v>
      </c>
      <c r="E58" s="103" t="n">
        <v>47.512</v>
      </c>
      <c r="F58" s="104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12" t="n">
        <f aca="false">N58/42</f>
        <v>-24439.2857142857</v>
      </c>
      <c r="P58" s="112" t="n">
        <f aca="false">O58*$J$4</f>
        <v>-137216.544739286</v>
      </c>
      <c r="Q58" s="113" t="n">
        <f aca="false">P58*$K$1</f>
        <v>-3885.53606118776</v>
      </c>
      <c r="R58" s="114" t="n">
        <f aca="false">Q58*$L$1</f>
        <v>-87833.1604633829</v>
      </c>
      <c r="T58" s="88" t="n">
        <f aca="false">T57+N58</f>
        <v>-23453815.26</v>
      </c>
      <c r="U58" s="114" t="n">
        <f aca="false">U57+R58</f>
        <v>-2006939.17795326</v>
      </c>
    </row>
    <row r="59" customFormat="false" ht="12.75" hidden="true" customHeight="true" outlineLevel="0" collapsed="false">
      <c r="B59" s="101" t="n">
        <v>36768</v>
      </c>
      <c r="C59" s="102" t="n">
        <v>0</v>
      </c>
      <c r="D59" s="103" t="n">
        <v>44.967</v>
      </c>
      <c r="E59" s="103" t="n">
        <v>44.979</v>
      </c>
      <c r="F59" s="104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12" t="n">
        <f aca="false">N59/42</f>
        <v>-28443.3333333333</v>
      </c>
      <c r="P59" s="112" t="n">
        <f aca="false">O59*$J$4</f>
        <v>-159697.626456667</v>
      </c>
      <c r="Q59" s="113" t="n">
        <f aca="false">P59*$K$1</f>
        <v>-4522.12878310304</v>
      </c>
      <c r="R59" s="114" t="n">
        <f aca="false">Q59*$L$1</f>
        <v>-102223.440160521</v>
      </c>
      <c r="T59" s="88" t="n">
        <f aca="false">T58+N59</f>
        <v>-24648435.26</v>
      </c>
      <c r="U59" s="114" t="n">
        <f aca="false">U58+R59</f>
        <v>-2109162.61811378</v>
      </c>
    </row>
    <row r="60" customFormat="false" ht="13.5" hidden="true" customHeight="true" outlineLevel="0" collapsed="false">
      <c r="B60" s="105" t="n">
        <v>36769</v>
      </c>
      <c r="C60" s="106" t="n">
        <v>0</v>
      </c>
      <c r="D60" s="107" t="n">
        <v>42.667</v>
      </c>
      <c r="E60" s="107" t="n">
        <v>42.683</v>
      </c>
      <c r="F60" s="108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12" t="n">
        <f aca="false">N60/42</f>
        <v>-18026.1904761905</v>
      </c>
      <c r="P60" s="112" t="n">
        <f aca="false">O60*$J$4</f>
        <v>-101209.650759524</v>
      </c>
      <c r="Q60" s="113" t="n">
        <f aca="false">P60*$K$1</f>
        <v>-2865.93536161065</v>
      </c>
      <c r="R60" s="114" t="n">
        <f aca="false">Q60*$L$1</f>
        <v>-64784.9245329312</v>
      </c>
      <c r="T60" s="88" t="n">
        <f aca="false">T59+N60</f>
        <v>-25405535.26</v>
      </c>
      <c r="U60" s="114" t="n">
        <f aca="false">U59+R60</f>
        <v>-2173947.54264671</v>
      </c>
    </row>
    <row r="61" customFormat="false" ht="36.75" hidden="true" customHeight="true" outlineLevel="0" collapsed="false">
      <c r="A61" s="109" t="s">
        <v>36</v>
      </c>
      <c r="B61" s="110"/>
      <c r="C61" s="102"/>
      <c r="D61" s="103"/>
      <c r="E61" s="103"/>
      <c r="F61" s="111"/>
      <c r="K61" s="88"/>
      <c r="L61" s="88"/>
      <c r="N61" s="127" t="n">
        <f aca="false">SUM(N51:N60)/10</f>
        <v>-986278</v>
      </c>
      <c r="O61" s="128" t="n">
        <f aca="false">SUM(O51:O60)/10</f>
        <v>-23482.8095238095</v>
      </c>
      <c r="P61" s="128" t="n">
        <f aca="false">SUM(P51:P60)/10</f>
        <v>-131846.324041476</v>
      </c>
      <c r="Q61" s="128" t="n">
        <f aca="false">SUM(Q51:Q60)/10</f>
        <v>-3733.46849369783</v>
      </c>
      <c r="R61" s="128" t="n">
        <f aca="false">SUM(R51:R60)/10</f>
        <v>-84395.6489215299</v>
      </c>
      <c r="S61" s="129" t="s">
        <v>37</v>
      </c>
    </row>
    <row r="62" customFormat="false" ht="12.75" hidden="true" customHeight="true" outlineLevel="0" collapsed="false">
      <c r="B62" s="97" t="n">
        <v>36770</v>
      </c>
      <c r="C62" s="98" t="n">
        <v>0</v>
      </c>
      <c r="D62" s="99" t="n">
        <v>40.26</v>
      </c>
      <c r="E62" s="99" t="n">
        <v>40.2791</v>
      </c>
      <c r="F62" s="100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12" t="n">
        <f aca="false">N62/42</f>
        <v>-23232.1428571429</v>
      </c>
      <c r="P62" s="112" t="n">
        <f aca="false">O62*$J$4</f>
        <v>-130438.933732143</v>
      </c>
      <c r="Q62" s="113" t="n">
        <f aca="false">P62*$K$1</f>
        <v>-3693.61567704608</v>
      </c>
      <c r="R62" s="130" t="n">
        <f aca="false">O62*3.425</f>
        <v>-79570.0892857143</v>
      </c>
      <c r="T62" s="88" t="n">
        <f aca="false">N62</f>
        <v>-975750</v>
      </c>
      <c r="U62" s="114" t="n">
        <f aca="false">R62</f>
        <v>-79570.0892857143</v>
      </c>
    </row>
    <row r="63" customFormat="false" ht="12.75" hidden="true" customHeight="true" outlineLevel="0" collapsed="false">
      <c r="B63" s="101" t="n">
        <v>36771</v>
      </c>
      <c r="C63" s="102" t="n">
        <v>0</v>
      </c>
      <c r="D63" s="103" t="n">
        <v>37.75</v>
      </c>
      <c r="E63" s="103" t="n">
        <v>37.766</v>
      </c>
      <c r="F63" s="104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12" t="n">
        <f aca="false">N63/42</f>
        <v>-24031.6666666667</v>
      </c>
      <c r="P63" s="112" t="n">
        <f aca="false">O63*$J$4</f>
        <v>-134927.931318333</v>
      </c>
      <c r="Q63" s="113" t="n">
        <f aca="false">P63*$K$1</f>
        <v>-3820.72980918568</v>
      </c>
      <c r="R63" s="130" t="n">
        <f aca="false">O63*3.425</f>
        <v>-82308.4583333333</v>
      </c>
      <c r="T63" s="88" t="n">
        <f aca="false">T62+N63</f>
        <v>-1985080</v>
      </c>
      <c r="U63" s="114" t="n">
        <f aca="false">U62+R63</f>
        <v>-161878.547619048</v>
      </c>
    </row>
    <row r="64" customFormat="false" ht="12.75" hidden="true" customHeight="true" outlineLevel="0" collapsed="false">
      <c r="B64" s="101" t="n">
        <v>36772</v>
      </c>
      <c r="C64" s="102" t="n">
        <v>0</v>
      </c>
      <c r="D64" s="103" t="n">
        <v>35.4411</v>
      </c>
      <c r="E64" s="103" t="n">
        <v>35.456</v>
      </c>
      <c r="F64" s="104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12" t="n">
        <f aca="false">N64/42</f>
        <v>-22227.619047619</v>
      </c>
      <c r="P64" s="112" t="n">
        <f aca="false">O64*$J$4</f>
        <v>-124798.945400952</v>
      </c>
      <c r="Q64" s="113" t="n">
        <f aca="false">P64*$K$1</f>
        <v>-3533.90914830965</v>
      </c>
      <c r="R64" s="130" t="n">
        <f aca="false">O64*3.425</f>
        <v>-76129.5952380952</v>
      </c>
      <c r="T64" s="88" t="n">
        <f aca="false">T63+N64</f>
        <v>-2918640</v>
      </c>
      <c r="U64" s="114" t="n">
        <f aca="false">U63+R64</f>
        <v>-238008.142857143</v>
      </c>
    </row>
    <row r="65" customFormat="false" ht="12.75" hidden="true" customHeight="true" outlineLevel="0" collapsed="false">
      <c r="B65" s="101" t="n">
        <v>36773</v>
      </c>
      <c r="C65" s="102" t="n">
        <v>0</v>
      </c>
      <c r="D65" s="103" t="n">
        <v>32.8</v>
      </c>
      <c r="E65" s="103" t="n">
        <v>32.715</v>
      </c>
      <c r="F65" s="104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12" t="n">
        <f aca="false">N65/42</f>
        <v>-25430</v>
      </c>
      <c r="P65" s="112" t="n">
        <f aca="false">O65*$J$4</f>
        <v>-142778.99827</v>
      </c>
      <c r="Q65" s="113" t="n">
        <f aca="false">P65*$K$1</f>
        <v>-4043.0470510129</v>
      </c>
      <c r="R65" s="130" t="n">
        <f aca="false">O65*3.425</f>
        <v>-87097.75</v>
      </c>
      <c r="S65" s="114" t="n">
        <f aca="false">SUM(R62:R65)/4</f>
        <v>-81276.4732142857</v>
      </c>
      <c r="T65" s="88" t="n">
        <f aca="false">T64+N65</f>
        <v>-3986700</v>
      </c>
      <c r="U65" s="114" t="n">
        <f aca="false">U64+R65</f>
        <v>-325105.892857143</v>
      </c>
    </row>
    <row r="66" customFormat="false" ht="12.75" hidden="true" customHeight="true" outlineLevel="0" collapsed="false">
      <c r="B66" s="101" t="n">
        <v>36774</v>
      </c>
      <c r="C66" s="102" t="n">
        <v>0</v>
      </c>
      <c r="D66" s="131" t="n">
        <v>30.238</v>
      </c>
      <c r="E66" s="103" t="n">
        <v>30.255</v>
      </c>
      <c r="F66" s="104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12" t="n">
        <f aca="false">N66/42</f>
        <v>-24026.6666666667</v>
      </c>
      <c r="P66" s="112" t="n">
        <f aca="false">O66*$J$4</f>
        <v>-134899.858373333</v>
      </c>
      <c r="Q66" s="113" t="n">
        <f aca="false">P66*$K$1</f>
        <v>-3819.93487268331</v>
      </c>
      <c r="R66" s="130" t="n">
        <f aca="false">O66*3.425</f>
        <v>-82291.3333333333</v>
      </c>
      <c r="T66" s="88" t="n">
        <f aca="false">T65+N66</f>
        <v>-4995820</v>
      </c>
      <c r="U66" s="114" t="n">
        <f aca="false">U65+R66</f>
        <v>-407397.226190476</v>
      </c>
    </row>
    <row r="67" customFormat="false" ht="12.75" hidden="true" customHeight="true" outlineLevel="0" collapsed="false">
      <c r="B67" s="101" t="n">
        <v>36775</v>
      </c>
      <c r="C67" s="102" t="n">
        <v>0</v>
      </c>
      <c r="D67" s="131" t="n">
        <v>27.62</v>
      </c>
      <c r="E67" s="103" t="n">
        <v>27.635</v>
      </c>
      <c r="F67" s="104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12" t="n">
        <f aca="false">N67/42</f>
        <v>-35236.4285714286</v>
      </c>
      <c r="P67" s="112" t="n">
        <f aca="false">O67*$J$4</f>
        <v>-197838.064256429</v>
      </c>
      <c r="Q67" s="113" t="n">
        <f aca="false">P67*$K$1</f>
        <v>-5602.14465685966</v>
      </c>
      <c r="R67" s="130" t="n">
        <f aca="false">O67*3.425</f>
        <v>-120684.767857143</v>
      </c>
      <c r="T67" s="88" t="n">
        <f aca="false">T66+N67</f>
        <v>-6475750</v>
      </c>
      <c r="U67" s="114" t="n">
        <f aca="false">U66+R67</f>
        <v>-528081.994047619</v>
      </c>
    </row>
    <row r="68" customFormat="false" ht="12.75" hidden="true" customHeight="true" outlineLevel="0" collapsed="false">
      <c r="B68" s="101" t="n">
        <v>36776</v>
      </c>
      <c r="C68" s="102" t="n">
        <v>0</v>
      </c>
      <c r="D68" s="131" t="n">
        <v>25.725</v>
      </c>
      <c r="E68" s="103" t="n">
        <v>25.743</v>
      </c>
      <c r="F68" s="104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12" t="n">
        <f aca="false">N68/42</f>
        <v>-8608.57142857143</v>
      </c>
      <c r="P68" s="112" t="n">
        <f aca="false">O68*$J$4</f>
        <v>-48333.5904485714</v>
      </c>
      <c r="Q68" s="113" t="n">
        <f aca="false">P68*$K$1</f>
        <v>-1368.65353235233</v>
      </c>
      <c r="R68" s="130" t="n">
        <f aca="false">O68*3.425</f>
        <v>-29484.3571428571</v>
      </c>
      <c r="T68" s="88" t="n">
        <f aca="false">T67+N68</f>
        <v>-6837310</v>
      </c>
      <c r="U68" s="114" t="n">
        <f aca="false">U67+R68</f>
        <v>-557566.351190476</v>
      </c>
    </row>
    <row r="69" customFormat="false" ht="12.75" hidden="true" customHeight="true" outlineLevel="0" collapsed="false">
      <c r="B69" s="101" t="n">
        <v>36777</v>
      </c>
      <c r="C69" s="102" t="n">
        <v>0</v>
      </c>
      <c r="D69" s="131" t="n">
        <v>23.864</v>
      </c>
      <c r="E69" s="103" t="n">
        <v>23.878</v>
      </c>
      <c r="F69" s="104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12" t="n">
        <f aca="false">N69/42</f>
        <v>-17816.7619047619</v>
      </c>
      <c r="P69" s="112" t="n">
        <f aca="false">O69*$J$4</f>
        <v>-100033.795406095</v>
      </c>
      <c r="Q69" s="113" t="n">
        <f aca="false">P69*$K$1</f>
        <v>-2832.63887839743</v>
      </c>
      <c r="R69" s="130" t="n">
        <f aca="false">O69*3.425</f>
        <v>-61022.4095238095</v>
      </c>
      <c r="T69" s="88" t="n">
        <f aca="false">T68+N69</f>
        <v>-7585614</v>
      </c>
      <c r="U69" s="114" t="n">
        <f aca="false">U68+R69</f>
        <v>-618588.760714286</v>
      </c>
    </row>
    <row r="70" customFormat="false" ht="12.75" hidden="true" customHeight="true" outlineLevel="0" collapsed="false">
      <c r="B70" s="101" t="n">
        <v>36778</v>
      </c>
      <c r="C70" s="102" t="n">
        <v>0</v>
      </c>
      <c r="D70" s="131" t="n">
        <v>21.423</v>
      </c>
      <c r="E70" s="103" t="n">
        <v>21.442</v>
      </c>
      <c r="F70" s="104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12" t="n">
        <f aca="false">N70/42</f>
        <v>-23420.9047619048</v>
      </c>
      <c r="P70" s="112" t="n">
        <f aca="false">O70*$J$4</f>
        <v>-131498.754246238</v>
      </c>
      <c r="Q70" s="113" t="n">
        <f aca="false">P70*$K$1</f>
        <v>-3723.62642271621</v>
      </c>
      <c r="R70" s="130" t="n">
        <f aca="false">O70*3.425</f>
        <v>-80216.5988095238</v>
      </c>
      <c r="T70" s="88" t="n">
        <f aca="false">T69+N70</f>
        <v>-8569292</v>
      </c>
      <c r="U70" s="114" t="n">
        <f aca="false">U69+R70</f>
        <v>-698805.35952381</v>
      </c>
    </row>
    <row r="71" customFormat="false" ht="12.75" hidden="true" customHeight="true" outlineLevel="0" collapsed="false">
      <c r="B71" s="101" t="n">
        <v>36779</v>
      </c>
      <c r="C71" s="102" t="n">
        <v>0</v>
      </c>
      <c r="D71" s="131" t="n">
        <v>19.513</v>
      </c>
      <c r="E71" s="103" t="n">
        <v>19.523</v>
      </c>
      <c r="F71" s="104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12" t="n">
        <f aca="false">N71/42</f>
        <v>-18415.5</v>
      </c>
      <c r="P71" s="112" t="n">
        <f aca="false">O71*$J$4</f>
        <v>-103395.4637295</v>
      </c>
      <c r="Q71" s="113" t="n">
        <f aca="false">P71*$K$1</f>
        <v>-2927.83063184932</v>
      </c>
      <c r="R71" s="130" t="n">
        <f aca="false">O71*3.425</f>
        <v>-63073.0875</v>
      </c>
      <c r="T71" s="88" t="n">
        <f aca="false">T70+N71</f>
        <v>-9342743</v>
      </c>
      <c r="U71" s="114" t="n">
        <f aca="false">U70+R71</f>
        <v>-761878.44702381</v>
      </c>
    </row>
    <row r="72" customFormat="false" ht="12.75" hidden="true" customHeight="true" outlineLevel="0" collapsed="false">
      <c r="B72" s="101" t="n">
        <v>36780</v>
      </c>
      <c r="C72" s="102" t="n">
        <v>0</v>
      </c>
      <c r="D72" s="131" t="n">
        <v>18.5</v>
      </c>
      <c r="E72" s="103" t="n">
        <v>18.074</v>
      </c>
      <c r="F72" s="104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12" t="n">
        <f aca="false">N72/42</f>
        <v>-14011.2380952381</v>
      </c>
      <c r="P72" s="112" t="n">
        <f aca="false">O72*$J$4</f>
        <v>-78667.3432859048</v>
      </c>
      <c r="Q72" s="113" t="n">
        <f aca="false">P72*$K$1</f>
        <v>-2227.60892103783</v>
      </c>
      <c r="R72" s="130" t="n">
        <f aca="false">O72*3.425</f>
        <v>-47988.4904761905</v>
      </c>
      <c r="T72" s="88" t="n">
        <f aca="false">T71+N72</f>
        <v>-9931215</v>
      </c>
      <c r="U72" s="114" t="n">
        <f aca="false">U71+R72</f>
        <v>-809866.9375</v>
      </c>
    </row>
    <row r="73" customFormat="false" ht="12.75" hidden="true" customHeight="true" outlineLevel="0" collapsed="false">
      <c r="B73" s="101" t="n">
        <v>36781</v>
      </c>
      <c r="C73" s="102" t="n">
        <v>0</v>
      </c>
      <c r="D73" s="103" t="n">
        <v>16.605</v>
      </c>
      <c r="E73" s="103" t="n">
        <v>16.621</v>
      </c>
      <c r="F73" s="132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12" t="n">
        <f aca="false">N73/42</f>
        <v>-20215.4285714286</v>
      </c>
      <c r="P73" s="112" t="n">
        <f aca="false">O73*$J$4</f>
        <v>-113501.322887429</v>
      </c>
      <c r="Q73" s="113" t="n">
        <f aca="false">P73*$K$1</f>
        <v>-3213.99641646387</v>
      </c>
      <c r="R73" s="130" t="n">
        <f aca="false">O73*3.425</f>
        <v>-69237.8428571429</v>
      </c>
      <c r="T73" s="88" t="n">
        <f aca="false">T72+N73</f>
        <v>-10780263</v>
      </c>
      <c r="U73" s="114" t="n">
        <f aca="false">U72+R73</f>
        <v>-879104.780357143</v>
      </c>
    </row>
    <row r="74" customFormat="false" ht="12.75" hidden="true" customHeight="true" outlineLevel="0" collapsed="false">
      <c r="A74" s="115"/>
      <c r="B74" s="116" t="n">
        <v>36782</v>
      </c>
      <c r="C74" s="117" t="n">
        <v>0</v>
      </c>
      <c r="D74" s="118"/>
      <c r="E74" s="118" t="n">
        <f aca="false">D74</f>
        <v>0</v>
      </c>
      <c r="F74" s="119" t="n">
        <v>75.28</v>
      </c>
      <c r="G74" s="120"/>
      <c r="H74" s="121" t="n">
        <f aca="false">H73-(-30390420+31239468)</f>
        <v>5589039</v>
      </c>
      <c r="I74" s="121" t="n">
        <f aca="false">H74/42</f>
        <v>133072.357142857</v>
      </c>
      <c r="J74" s="121" t="n">
        <f aca="false">I74*$J$4</f>
        <v>747146.592618357</v>
      </c>
      <c r="K74" s="121" t="n">
        <f aca="false">J74*$K$1</f>
        <v>21156.8148296408</v>
      </c>
      <c r="L74" s="121" t="n">
        <f aca="false">I74*3.425</f>
        <v>455772.823214286</v>
      </c>
      <c r="M74" s="115"/>
      <c r="N74" s="121" t="n">
        <v>-788590</v>
      </c>
      <c r="O74" s="123" t="n">
        <f aca="false">N74/42</f>
        <v>-18775.9523809524</v>
      </c>
      <c r="P74" s="123" t="n">
        <f aca="false">O74*$J$4</f>
        <v>-105419.255702619</v>
      </c>
      <c r="Q74" s="124" t="n">
        <f aca="false">P74*$K$1</f>
        <v>-2985.13798284578</v>
      </c>
      <c r="R74" s="133" t="n">
        <f aca="false">O74*3.425</f>
        <v>-64307.6369047619</v>
      </c>
      <c r="S74" s="115"/>
      <c r="T74" s="122" t="n">
        <f aca="false">T73+N74</f>
        <v>-11568853</v>
      </c>
      <c r="U74" s="125" t="n">
        <f aca="false">U73+R74</f>
        <v>-943412.417261905</v>
      </c>
      <c r="V74" s="115"/>
      <c r="W74" s="115"/>
      <c r="X74" s="115"/>
      <c r="Y74" s="115"/>
      <c r="Z74" s="126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customFormat="false" ht="12.75" hidden="true" customHeight="true" outlineLevel="0" collapsed="false">
      <c r="A75" s="115"/>
      <c r="B75" s="116" t="n">
        <v>36783</v>
      </c>
      <c r="C75" s="117" t="n">
        <v>0</v>
      </c>
      <c r="D75" s="118"/>
      <c r="E75" s="118" t="n">
        <f aca="false">D75</f>
        <v>0</v>
      </c>
      <c r="F75" s="134" t="n">
        <v>86.69</v>
      </c>
      <c r="G75" s="120"/>
      <c r="H75" s="121" t="n">
        <f aca="false">(H74)+30927411-788590</f>
        <v>35727860</v>
      </c>
      <c r="I75" s="121" t="n">
        <f aca="false">H75/42</f>
        <v>850663.333333333</v>
      </c>
      <c r="J75" s="121" t="n">
        <f aca="false">I75*$J$4</f>
        <v>4776124.99403667</v>
      </c>
      <c r="K75" s="121" t="n">
        <f aca="false">J75*$K$1</f>
        <v>135244.666977512</v>
      </c>
      <c r="L75" s="121" t="n">
        <f aca="false">I75*3.425</f>
        <v>2913521.91666667</v>
      </c>
      <c r="M75" s="115"/>
      <c r="N75" s="121" t="n">
        <v>-788590.6</v>
      </c>
      <c r="O75" s="123" t="n">
        <f aca="false">N75/42</f>
        <v>-18775.9666666667</v>
      </c>
      <c r="P75" s="123" t="n">
        <f aca="false">O75*$J$4</f>
        <v>-105419.335911033</v>
      </c>
      <c r="Q75" s="124" t="n">
        <f aca="false">P75*$K$1</f>
        <v>-2985.14025409293</v>
      </c>
      <c r="R75" s="133" t="n">
        <f aca="false">O75*3.425</f>
        <v>-64307.6858333333</v>
      </c>
      <c r="S75" s="115"/>
      <c r="T75" s="122" t="n">
        <f aca="false">T74+N75</f>
        <v>-12357443.6</v>
      </c>
      <c r="U75" s="125" t="n">
        <f aca="false">U74+R75</f>
        <v>-1007720.10309524</v>
      </c>
      <c r="V75" s="115"/>
      <c r="W75" s="115"/>
      <c r="X75" s="115"/>
      <c r="Y75" s="115"/>
      <c r="Z75" s="126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customFormat="false" ht="12.75" hidden="true" customHeight="true" outlineLevel="0" collapsed="false">
      <c r="B76" s="101" t="n">
        <v>36784</v>
      </c>
      <c r="C76" s="102" t="n">
        <v>0</v>
      </c>
      <c r="D76" s="103" t="n">
        <v>89.601</v>
      </c>
      <c r="E76" s="103" t="n">
        <v>89.53</v>
      </c>
      <c r="F76" s="104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12" t="n">
        <f aca="false">N76/42</f>
        <v>-16417.6666666667</v>
      </c>
      <c r="P76" s="112" t="n">
        <f aca="false">O76*$J$4</f>
        <v>-92178.4506723333</v>
      </c>
      <c r="Q76" s="113" t="n">
        <f aca="false">P76*$K$1</f>
        <v>-2610.20050338889</v>
      </c>
      <c r="R76" s="130" t="n">
        <f aca="false">O76*3.425</f>
        <v>-56230.5083333333</v>
      </c>
      <c r="T76" s="88" t="n">
        <f aca="false">T75+N76</f>
        <v>-13046985.6</v>
      </c>
      <c r="U76" s="114" t="n">
        <f aca="false">U75+R76</f>
        <v>-1063950.61142857</v>
      </c>
    </row>
    <row r="77" customFormat="false" ht="12.75" hidden="true" customHeight="true" outlineLevel="0" collapsed="false">
      <c r="B77" s="101" t="n">
        <v>36785</v>
      </c>
      <c r="C77" s="102" t="n">
        <v>0</v>
      </c>
      <c r="D77" s="103" t="n">
        <v>0</v>
      </c>
      <c r="E77" s="103" t="n">
        <f aca="false">D77</f>
        <v>0</v>
      </c>
      <c r="F77" s="104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12" t="n">
        <f aca="false">N77/42</f>
        <v>-23537.8571428571</v>
      </c>
      <c r="P77" s="112" t="n">
        <f aca="false">O77*$J$4</f>
        <v>-132155.393797857</v>
      </c>
      <c r="Q77" s="113" t="n">
        <f aca="false">P77*$K$1</f>
        <v>-3742.22036604764</v>
      </c>
      <c r="R77" s="130" t="n">
        <f aca="false">O77*3.425</f>
        <v>-80617.1607142857</v>
      </c>
      <c r="T77" s="88" t="n">
        <f aca="false">T76+N77</f>
        <v>-14035575.6</v>
      </c>
      <c r="U77" s="114" t="n">
        <f aca="false">U76+R77</f>
        <v>-1144567.77214286</v>
      </c>
    </row>
    <row r="78" customFormat="false" ht="12.75" hidden="true" customHeight="true" outlineLevel="0" collapsed="false">
      <c r="B78" s="101" t="n">
        <v>36786</v>
      </c>
      <c r="C78" s="102" t="n">
        <v>0</v>
      </c>
      <c r="D78" s="103" t="n">
        <v>87.251</v>
      </c>
      <c r="E78" s="103" t="n">
        <f aca="false">D78</f>
        <v>87.251</v>
      </c>
      <c r="F78" s="104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12" t="n">
        <f aca="false">N78/42</f>
        <v>-20271.7142857143</v>
      </c>
      <c r="P78" s="112" t="n">
        <f aca="false">O78*$J$4</f>
        <v>-113817.344039714</v>
      </c>
      <c r="Q78" s="113" t="n">
        <f aca="false">P78*$K$1</f>
        <v>-3222.94513023332</v>
      </c>
      <c r="R78" s="130" t="n">
        <f aca="false">O78*3.425</f>
        <v>-69430.6214285714</v>
      </c>
      <c r="T78" s="88" t="n">
        <f aca="false">T77+N78</f>
        <v>-14886987.6</v>
      </c>
      <c r="U78" s="114" t="n">
        <f aca="false">U77+R78</f>
        <v>-1213998.39357143</v>
      </c>
    </row>
    <row r="79" customFormat="false" ht="12.75" hidden="true" customHeight="true" outlineLevel="0" collapsed="false">
      <c r="B79" s="101" t="n">
        <v>36787</v>
      </c>
      <c r="C79" s="102" t="n">
        <v>0</v>
      </c>
      <c r="D79" s="103" t="n">
        <v>85.079</v>
      </c>
      <c r="E79" s="103" t="n">
        <v>85.046</v>
      </c>
      <c r="F79" s="104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12" t="n">
        <f aca="false">N79/42</f>
        <v>-20461.6666666667</v>
      </c>
      <c r="P79" s="112" t="n">
        <f aca="false">O79*$J$4</f>
        <v>-114883.848588333</v>
      </c>
      <c r="Q79" s="113" t="n">
        <f aca="false">P79*$K$1</f>
        <v>-3253.14514649924</v>
      </c>
      <c r="R79" s="130" t="n">
        <f aca="false">O79*3.425</f>
        <v>-70081.2083333333</v>
      </c>
      <c r="T79" s="88" t="n">
        <f aca="false">T78+N79</f>
        <v>-15746377.6</v>
      </c>
      <c r="U79" s="114" t="n">
        <f aca="false">U78+R79</f>
        <v>-1284079.60190476</v>
      </c>
    </row>
    <row r="80" customFormat="false" ht="12.75" hidden="true" customHeight="true" outlineLevel="0" collapsed="false">
      <c r="B80" s="101" t="n">
        <v>36788</v>
      </c>
      <c r="C80" s="102" t="n">
        <v>0</v>
      </c>
      <c r="D80" s="103" t="n">
        <v>80.418</v>
      </c>
      <c r="E80" s="103" t="n">
        <v>83.079</v>
      </c>
      <c r="F80" s="104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12" t="n">
        <f aca="false">N80/42</f>
        <v>-18253.0952380952</v>
      </c>
      <c r="P80" s="112" t="n">
        <f aca="false">O80*$J$4</f>
        <v>-102483.627739762</v>
      </c>
      <c r="Q80" s="113" t="n">
        <f aca="false">P80*$K$1</f>
        <v>-2902.01033717022</v>
      </c>
      <c r="R80" s="130" t="n">
        <f aca="false">O80*3.425</f>
        <v>-62516.8511904762</v>
      </c>
      <c r="T80" s="88" t="n">
        <f aca="false">T79+N80</f>
        <v>-16513007.6</v>
      </c>
      <c r="U80" s="114" t="n">
        <f aca="false">U79+R80</f>
        <v>-1346596.45309524</v>
      </c>
    </row>
    <row r="81" customFormat="false" ht="12.75" hidden="true" customHeight="true" outlineLevel="0" collapsed="false">
      <c r="B81" s="101" t="n">
        <v>36789</v>
      </c>
      <c r="C81" s="102" t="n">
        <v>0</v>
      </c>
      <c r="D81" s="103" t="n">
        <v>81.617</v>
      </c>
      <c r="E81" s="103" t="n">
        <v>81.644</v>
      </c>
      <c r="F81" s="104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12" t="n">
        <f aca="false">N81/42</f>
        <v>0</v>
      </c>
      <c r="P81" s="112" t="n">
        <f aca="false">O81*$J$4</f>
        <v>0</v>
      </c>
      <c r="Q81" s="113" t="n">
        <f aca="false">P81*$K$1</f>
        <v>0</v>
      </c>
      <c r="R81" s="130" t="n">
        <f aca="false">O81*3.425</f>
        <v>0</v>
      </c>
      <c r="T81" s="88" t="n">
        <f aca="false">T80+N81</f>
        <v>-16513007.6</v>
      </c>
      <c r="U81" s="114" t="n">
        <f aca="false">U80+R81</f>
        <v>-1346596.45309524</v>
      </c>
    </row>
    <row r="82" customFormat="false" ht="12.75" hidden="true" customHeight="true" outlineLevel="0" collapsed="false">
      <c r="B82" s="101" t="n">
        <v>36790</v>
      </c>
      <c r="C82" s="102" t="n">
        <v>0</v>
      </c>
      <c r="D82" s="103" t="n">
        <v>81.617</v>
      </c>
      <c r="E82" s="103" t="n">
        <v>81.644</v>
      </c>
      <c r="F82" s="104" t="n">
        <f aca="false">E82/104.1667*100</f>
        <v>78.3782149189712</v>
      </c>
      <c r="G82" s="5" t="s">
        <v>38</v>
      </c>
      <c r="H82" s="135" t="n">
        <v>32201380</v>
      </c>
      <c r="I82" s="136" t="n">
        <f aca="false">H82/42</f>
        <v>766699.523809524</v>
      </c>
      <c r="J82" s="136" t="n">
        <f aca="false">I82*$J$4</f>
        <v>4304702.71268619</v>
      </c>
      <c r="K82" s="136" t="n">
        <f aca="false">J82*$K$1</f>
        <v>121895.487563944</v>
      </c>
      <c r="L82" s="136" t="n">
        <f aca="false">I82*3.425</f>
        <v>2625945.86904762</v>
      </c>
      <c r="M82" s="137"/>
      <c r="N82" s="136" t="n">
        <f aca="false">H82-H81</f>
        <v>0</v>
      </c>
      <c r="O82" s="138" t="n">
        <f aca="false">N82/42</f>
        <v>0</v>
      </c>
      <c r="P82" s="138" t="n">
        <f aca="false">O82*$J$4</f>
        <v>0</v>
      </c>
      <c r="Q82" s="139" t="n">
        <f aca="false">P82*$K$1</f>
        <v>0</v>
      </c>
      <c r="R82" s="140" t="n">
        <f aca="false">O82*3.425</f>
        <v>0</v>
      </c>
      <c r="T82" s="88" t="n">
        <f aca="false">T81+N82</f>
        <v>-16513007.6</v>
      </c>
      <c r="U82" s="114" t="n">
        <f aca="false">U81+R82</f>
        <v>-1346596.45309524</v>
      </c>
    </row>
    <row r="83" customFormat="false" ht="12.75" hidden="true" customHeight="true" outlineLevel="0" collapsed="false">
      <c r="B83" s="101" t="n">
        <v>36791</v>
      </c>
      <c r="C83" s="102" t="n">
        <v>0</v>
      </c>
      <c r="D83" s="103"/>
      <c r="E83" s="103" t="n">
        <f aca="false">D83</f>
        <v>0</v>
      </c>
      <c r="F83" s="104" t="n">
        <f aca="false">E83/104.1667*100</f>
        <v>0</v>
      </c>
      <c r="G83" s="5" t="s">
        <v>38</v>
      </c>
      <c r="H83" s="135" t="n">
        <f aca="false">H82-29897</f>
        <v>32171483</v>
      </c>
      <c r="I83" s="136" t="n">
        <f aca="false">H83/42</f>
        <v>765987.690476191</v>
      </c>
      <c r="J83" s="136" t="n">
        <f aca="false">I83*$J$4</f>
        <v>4300706.06108302</v>
      </c>
      <c r="K83" s="136" t="n">
        <f aca="false">J83*$K$1</f>
        <v>121782.315103891</v>
      </c>
      <c r="L83" s="136" t="n">
        <f aca="false">I83*3.425</f>
        <v>2623507.83988095</v>
      </c>
      <c r="M83" s="137"/>
      <c r="N83" s="136" t="n">
        <f aca="false">H83-H82</f>
        <v>-29897</v>
      </c>
      <c r="O83" s="138" t="n">
        <f aca="false">N83/42</f>
        <v>-711.833333333333</v>
      </c>
      <c r="P83" s="138" t="n">
        <f aca="false">O83*$J$4</f>
        <v>-3996.65160316667</v>
      </c>
      <c r="Q83" s="139" t="n">
        <f aca="false">P83*$K$1</f>
        <v>-113.17246005293</v>
      </c>
      <c r="R83" s="140" t="n">
        <f aca="false">O83*3.425</f>
        <v>-2438.02916666667</v>
      </c>
      <c r="T83" s="88" t="n">
        <f aca="false">T82+N83</f>
        <v>-16542904.6</v>
      </c>
      <c r="U83" s="114" t="n">
        <f aca="false">U82+R83</f>
        <v>-1349034.4822619</v>
      </c>
    </row>
    <row r="84" customFormat="false" ht="12.75" hidden="true" customHeight="true" outlineLevel="0" collapsed="false">
      <c r="B84" s="101" t="n">
        <v>36792</v>
      </c>
      <c r="C84" s="102" t="n">
        <v>0</v>
      </c>
      <c r="D84" s="103"/>
      <c r="E84" s="103" t="n">
        <f aca="false">D84</f>
        <v>0</v>
      </c>
      <c r="F84" s="104" t="n">
        <f aca="false">E84/104.1667*100</f>
        <v>0</v>
      </c>
      <c r="G84" s="5" t="s">
        <v>38</v>
      </c>
      <c r="H84" s="135" t="n">
        <f aca="false">H83-419583</f>
        <v>31751900</v>
      </c>
      <c r="I84" s="136" t="n">
        <f aca="false">H84/42</f>
        <v>755997.619047619</v>
      </c>
      <c r="J84" s="136" t="n">
        <f aca="false">I84*$J$4</f>
        <v>4244615.91593095</v>
      </c>
      <c r="K84" s="136" t="n">
        <f aca="false">J84*$K$1</f>
        <v>120194.020615936</v>
      </c>
      <c r="L84" s="136" t="n">
        <f aca="false">I84*3.425</f>
        <v>2589291.8452381</v>
      </c>
      <c r="M84" s="137"/>
      <c r="N84" s="136" t="n">
        <f aca="false">H84-H83</f>
        <v>-419583</v>
      </c>
      <c r="O84" s="138" t="n">
        <f aca="false">N84/42</f>
        <v>-9990.07142857143</v>
      </c>
      <c r="P84" s="138" t="n">
        <f aca="false">O84*$J$4</f>
        <v>-56090.1451520714</v>
      </c>
      <c r="Q84" s="139" t="n">
        <f aca="false">P84*$K$1</f>
        <v>-1588.29448795493</v>
      </c>
      <c r="R84" s="140" t="n">
        <f aca="false">O84*3.425</f>
        <v>-34215.9946428571</v>
      </c>
      <c r="T84" s="88" t="n">
        <f aca="false">T83+N84</f>
        <v>-16962487.6</v>
      </c>
      <c r="U84" s="114" t="n">
        <f aca="false">U83+R84</f>
        <v>-1383250.47690476</v>
      </c>
    </row>
    <row r="85" customFormat="false" ht="12.75" hidden="true" customHeight="true" outlineLevel="0" collapsed="false">
      <c r="B85" s="101" t="n">
        <v>36793</v>
      </c>
      <c r="C85" s="102" t="n">
        <v>0</v>
      </c>
      <c r="D85" s="103"/>
      <c r="E85" s="103" t="n">
        <f aca="false">D85</f>
        <v>0</v>
      </c>
      <c r="F85" s="104" t="n">
        <f aca="false">E85/104.1667*100</f>
        <v>0</v>
      </c>
      <c r="G85" s="5" t="s">
        <v>38</v>
      </c>
      <c r="H85" s="135" t="n">
        <f aca="false">H84-531812</f>
        <v>31220088</v>
      </c>
      <c r="I85" s="136" t="n">
        <f aca="false">H85/42</f>
        <v>743335.428571429</v>
      </c>
      <c r="J85" s="136" t="n">
        <f aca="false">I85*$J$4</f>
        <v>4173522.92056743</v>
      </c>
      <c r="K85" s="136" t="n">
        <f aca="false">J85*$K$1</f>
        <v>118180.893134059</v>
      </c>
      <c r="L85" s="136" t="n">
        <f aca="false">I85*3.425</f>
        <v>2545923.84285714</v>
      </c>
      <c r="M85" s="137"/>
      <c r="N85" s="136" t="n">
        <f aca="false">H85-H84</f>
        <v>-531812</v>
      </c>
      <c r="O85" s="138" t="n">
        <f aca="false">N85/42</f>
        <v>-12662.1904761905</v>
      </c>
      <c r="P85" s="138" t="n">
        <f aca="false">O85*$J$4</f>
        <v>-71092.9953635238</v>
      </c>
      <c r="Q85" s="139" t="n">
        <f aca="false">P85*$K$1</f>
        <v>-2013.12748187674</v>
      </c>
      <c r="R85" s="140" t="n">
        <f aca="false">O85*3.425</f>
        <v>-43368.0023809524</v>
      </c>
      <c r="T85" s="88" t="n">
        <f aca="false">T84+N85</f>
        <v>-17494299.6</v>
      </c>
      <c r="U85" s="114" t="n">
        <f aca="false">U84+R85</f>
        <v>-1426618.47928571</v>
      </c>
    </row>
    <row r="86" customFormat="false" ht="12.75" hidden="true" customHeight="true" outlineLevel="0" collapsed="false">
      <c r="B86" s="101" t="n">
        <v>36794</v>
      </c>
      <c r="C86" s="102" t="n">
        <v>0</v>
      </c>
      <c r="D86" s="103"/>
      <c r="E86" s="103" t="n">
        <f aca="false">D86</f>
        <v>0</v>
      </c>
      <c r="F86" s="104" t="n">
        <f aca="false">E86/104.1667*100</f>
        <v>0</v>
      </c>
      <c r="G86" s="5" t="s">
        <v>38</v>
      </c>
      <c r="H86" s="135" t="n">
        <f aca="false">H85-591360</f>
        <v>30628728</v>
      </c>
      <c r="I86" s="136" t="n">
        <f aca="false">H86/42</f>
        <v>729255.428571429</v>
      </c>
      <c r="J86" s="136" t="n">
        <f aca="false">I86*$J$4</f>
        <v>4094469.50744743</v>
      </c>
      <c r="K86" s="136" t="n">
        <f aca="false">J86*$K$1</f>
        <v>115942.351943408</v>
      </c>
      <c r="L86" s="136" t="n">
        <f aca="false">I86*3.425</f>
        <v>2497699.84285714</v>
      </c>
      <c r="M86" s="137"/>
      <c r="N86" s="136" t="n">
        <f aca="false">H86-H85</f>
        <v>-591360</v>
      </c>
      <c r="O86" s="138" t="n">
        <f aca="false">N86/42</f>
        <v>-14080</v>
      </c>
      <c r="P86" s="138" t="n">
        <f aca="false">O86*$J$4</f>
        <v>-79053.41312</v>
      </c>
      <c r="Q86" s="139" t="n">
        <f aca="false">P86*$K$1</f>
        <v>-2238.54119065127</v>
      </c>
      <c r="R86" s="140" t="n">
        <f aca="false">O86*3.425</f>
        <v>-48224</v>
      </c>
      <c r="T86" s="88" t="n">
        <f aca="false">T85+N86</f>
        <v>-18085659.6</v>
      </c>
      <c r="U86" s="114" t="n">
        <f aca="false">U85+R86</f>
        <v>-1474842.47928571</v>
      </c>
    </row>
    <row r="87" customFormat="false" ht="12.75" hidden="true" customHeight="true" outlineLevel="0" collapsed="false">
      <c r="B87" s="101" t="n">
        <v>36795</v>
      </c>
      <c r="C87" s="102" t="n">
        <v>0</v>
      </c>
      <c r="D87" s="103"/>
      <c r="E87" s="103" t="n">
        <f aca="false">D87</f>
        <v>0</v>
      </c>
      <c r="F87" s="104" t="n">
        <f aca="false">E87/104.1667*100</f>
        <v>0</v>
      </c>
      <c r="G87" s="5" t="s">
        <v>38</v>
      </c>
      <c r="H87" s="135" t="n">
        <f aca="false">H86-590697</f>
        <v>30038031</v>
      </c>
      <c r="I87" s="136" t="n">
        <f aca="false">H87/42</f>
        <v>715191.214285714</v>
      </c>
      <c r="J87" s="136" t="n">
        <f aca="false">I87*$J$4</f>
        <v>4015504.72462521</v>
      </c>
      <c r="K87" s="136" t="n">
        <f aca="false">J87*$K$1</f>
        <v>113706.320480857</v>
      </c>
      <c r="L87" s="136" t="n">
        <f aca="false">I87*3.425</f>
        <v>2449529.90892857</v>
      </c>
      <c r="M87" s="137"/>
      <c r="N87" s="136" t="n">
        <f aca="false">H87-H86</f>
        <v>-590697</v>
      </c>
      <c r="O87" s="138" t="n">
        <f aca="false">N87/42</f>
        <v>-14064.2142857143</v>
      </c>
      <c r="P87" s="138" t="n">
        <f aca="false">O87*$J$4</f>
        <v>-78964.7828222143</v>
      </c>
      <c r="Q87" s="139" t="n">
        <f aca="false">P87*$K$1</f>
        <v>-2236.03146255095</v>
      </c>
      <c r="R87" s="140" t="n">
        <f aca="false">O87*3.425</f>
        <v>-48169.9339285714</v>
      </c>
      <c r="T87" s="88" t="n">
        <f aca="false">T86+N87</f>
        <v>-18676356.6</v>
      </c>
      <c r="U87" s="114" t="n">
        <f aca="false">U86+R87</f>
        <v>-1523012.41321429</v>
      </c>
    </row>
    <row r="88" customFormat="false" ht="12.75" hidden="true" customHeight="true" outlineLevel="0" collapsed="false">
      <c r="B88" s="101" t="n">
        <v>36796</v>
      </c>
      <c r="C88" s="102" t="n">
        <v>0</v>
      </c>
      <c r="D88" s="103"/>
      <c r="E88" s="103" t="n">
        <f aca="false">D88</f>
        <v>0</v>
      </c>
      <c r="F88" s="104" t="n">
        <f aca="false">E88/104.1667*100</f>
        <v>0</v>
      </c>
      <c r="G88" s="5" t="s">
        <v>38</v>
      </c>
      <c r="H88" s="135" t="n">
        <f aca="false">H87-596081</f>
        <v>29441950</v>
      </c>
      <c r="I88" s="136" t="n">
        <f aca="false">H88/42</f>
        <v>700998.80952381</v>
      </c>
      <c r="J88" s="136" t="n">
        <f aca="false">I88*$J$4</f>
        <v>3935820.20496548</v>
      </c>
      <c r="K88" s="136" t="n">
        <f aca="false">J88*$K$1</f>
        <v>111449.90836055</v>
      </c>
      <c r="L88" s="136" t="n">
        <f aca="false">I88*3.425</f>
        <v>2400920.92261905</v>
      </c>
      <c r="M88" s="137"/>
      <c r="N88" s="136" t="n">
        <f aca="false">H88-H87</f>
        <v>-596081</v>
      </c>
      <c r="O88" s="138" t="n">
        <f aca="false">N88/42</f>
        <v>-14192.4047619048</v>
      </c>
      <c r="P88" s="138" t="n">
        <f aca="false">O88*$J$4</f>
        <v>-79684.5196597381</v>
      </c>
      <c r="Q88" s="139" t="n">
        <f aca="false">P88*$K$1</f>
        <v>-2256.41212030675</v>
      </c>
      <c r="R88" s="140" t="n">
        <f aca="false">O88*3.425</f>
        <v>-48608.9863095238</v>
      </c>
      <c r="T88" s="88" t="n">
        <f aca="false">T87+N88</f>
        <v>-19272437.6</v>
      </c>
      <c r="U88" s="114" t="n">
        <f aca="false">U87+R88</f>
        <v>-1571621.39952381</v>
      </c>
    </row>
    <row r="89" customFormat="false" ht="12.75" hidden="true" customHeight="true" outlineLevel="0" collapsed="false">
      <c r="B89" s="101" t="n">
        <v>36797</v>
      </c>
      <c r="C89" s="102" t="n">
        <v>0</v>
      </c>
      <c r="D89" s="103"/>
      <c r="E89" s="103" t="n">
        <f aca="false">D89</f>
        <v>0</v>
      </c>
      <c r="F89" s="104" t="n">
        <f aca="false">E89/104.1667*100</f>
        <v>0</v>
      </c>
      <c r="G89" s="5" t="s">
        <v>38</v>
      </c>
      <c r="H89" s="135" t="n">
        <f aca="false">H88-590955</f>
        <v>28850995</v>
      </c>
      <c r="I89" s="136" t="n">
        <f aca="false">H89/42</f>
        <v>686928.452380952</v>
      </c>
      <c r="J89" s="136" t="n">
        <f aca="false">I89*$J$4</f>
        <v>3856820.93252512</v>
      </c>
      <c r="K89" s="136" t="n">
        <f aca="false">J89*$K$1</f>
        <v>109212.900261725</v>
      </c>
      <c r="L89" s="136" t="n">
        <f aca="false">I89*3.425</f>
        <v>2352729.94940476</v>
      </c>
      <c r="M89" s="137"/>
      <c r="N89" s="136" t="n">
        <f aca="false">H89-H88</f>
        <v>-590955</v>
      </c>
      <c r="O89" s="138" t="n">
        <f aca="false">N89/42</f>
        <v>-14070.3571428571</v>
      </c>
      <c r="P89" s="138" t="n">
        <f aca="false">O89*$J$4</f>
        <v>-78999.2724403571</v>
      </c>
      <c r="Q89" s="139" t="n">
        <f aca="false">P89*$K$1</f>
        <v>-2237.00809882528</v>
      </c>
      <c r="R89" s="140" t="n">
        <f aca="false">O89*3.425</f>
        <v>-48190.9732142857</v>
      </c>
      <c r="T89" s="88" t="n">
        <f aca="false">T88+N89</f>
        <v>-19863392.6</v>
      </c>
      <c r="U89" s="114" t="n">
        <f aca="false">U88+R89</f>
        <v>-1619812.3727381</v>
      </c>
    </row>
    <row r="90" customFormat="false" ht="12.75" hidden="true" customHeight="true" outlineLevel="0" collapsed="false">
      <c r="B90" s="101" t="n">
        <v>36798</v>
      </c>
      <c r="C90" s="102" t="n">
        <v>0</v>
      </c>
      <c r="D90" s="103"/>
      <c r="E90" s="103" t="n">
        <f aca="false">D90</f>
        <v>0</v>
      </c>
      <c r="F90" s="104" t="n">
        <f aca="false">E90/104.1667*100</f>
        <v>0</v>
      </c>
      <c r="G90" s="5" t="s">
        <v>38</v>
      </c>
      <c r="H90" s="135" t="n">
        <f aca="false">H89-585105</f>
        <v>28265890</v>
      </c>
      <c r="I90" s="136" t="n">
        <f aca="false">H90/42</f>
        <v>672997.380952381</v>
      </c>
      <c r="J90" s="136" t="n">
        <f aca="false">I90*$J$4</f>
        <v>3778603.69212405</v>
      </c>
      <c r="K90" s="136" t="n">
        <f aca="false">J90*$K$1</f>
        <v>106998.036822608</v>
      </c>
      <c r="L90" s="136" t="n">
        <f aca="false">I90*3.425</f>
        <v>2305016.02976191</v>
      </c>
      <c r="M90" s="137"/>
      <c r="N90" s="136" t="n">
        <f aca="false">H90-H89</f>
        <v>-585105</v>
      </c>
      <c r="O90" s="138" t="n">
        <f aca="false">N90/42</f>
        <v>-13931.0714285714</v>
      </c>
      <c r="P90" s="138" t="n">
        <f aca="false">O90*$J$4</f>
        <v>-78217.2404010714</v>
      </c>
      <c r="Q90" s="139" t="n">
        <f aca="false">P90*$K$1</f>
        <v>-2214.86343911663</v>
      </c>
      <c r="R90" s="140" t="n">
        <f aca="false">O90*3.425</f>
        <v>-47713.9196428571</v>
      </c>
      <c r="T90" s="88" t="n">
        <f aca="false">T89+N90</f>
        <v>-20448497.6</v>
      </c>
      <c r="U90" s="114" t="n">
        <f aca="false">U89+R90</f>
        <v>-1667526.29238095</v>
      </c>
    </row>
    <row r="91" customFormat="false" ht="13.5" hidden="true" customHeight="true" outlineLevel="0" collapsed="false">
      <c r="B91" s="105" t="n">
        <v>36799</v>
      </c>
      <c r="C91" s="106" t="n">
        <v>0</v>
      </c>
      <c r="D91" s="107"/>
      <c r="E91" s="107" t="n">
        <f aca="false">D91</f>
        <v>0</v>
      </c>
      <c r="F91" s="108" t="n">
        <f aca="false">E91/104.1667*100</f>
        <v>0</v>
      </c>
      <c r="G91" s="5" t="s">
        <v>38</v>
      </c>
      <c r="H91" s="135" t="n">
        <f aca="false">H90</f>
        <v>28265890</v>
      </c>
      <c r="I91" s="136" t="n">
        <f aca="false">H91/42</f>
        <v>672997.380952381</v>
      </c>
      <c r="J91" s="136" t="n">
        <f aca="false">I91*$J$4</f>
        <v>3778603.69212405</v>
      </c>
      <c r="K91" s="136" t="n">
        <f aca="false">J91*$K$1</f>
        <v>106998.036822608</v>
      </c>
      <c r="L91" s="136" t="n">
        <f aca="false">I91*3.425</f>
        <v>2305016.02976191</v>
      </c>
      <c r="M91" s="137"/>
      <c r="N91" s="136" t="n">
        <f aca="false">H91-H90</f>
        <v>0</v>
      </c>
      <c r="O91" s="138" t="n">
        <f aca="false">N91/42</f>
        <v>0</v>
      </c>
      <c r="P91" s="138" t="n">
        <f aca="false">O91*$J$4</f>
        <v>0</v>
      </c>
      <c r="Q91" s="139" t="n">
        <f aca="false">P91*$K$1</f>
        <v>0</v>
      </c>
      <c r="R91" s="140" t="n">
        <f aca="false">O91*3.425</f>
        <v>0</v>
      </c>
      <c r="T91" s="88" t="n">
        <f aca="false">T90+N91</f>
        <v>-20448497.6</v>
      </c>
      <c r="U91" s="114" t="n">
        <f aca="false">U90+R91</f>
        <v>-1667526.29238095</v>
      </c>
    </row>
    <row r="92" customFormat="false" ht="17.25" hidden="true" customHeight="true" outlineLevel="0" collapsed="false">
      <c r="A92" s="141" t="s">
        <v>39</v>
      </c>
      <c r="B92" s="110"/>
      <c r="C92" s="102"/>
      <c r="D92" s="103"/>
      <c r="E92" s="103"/>
      <c r="F92" s="111"/>
      <c r="I92" s="136"/>
      <c r="J92" s="136"/>
      <c r="K92" s="136"/>
      <c r="L92" s="136"/>
      <c r="M92" s="137"/>
      <c r="N92" s="136"/>
      <c r="O92" s="138"/>
      <c r="P92" s="138"/>
      <c r="Q92" s="139"/>
      <c r="R92" s="140"/>
    </row>
    <row r="93" customFormat="false" ht="12.75" hidden="true" customHeight="true" outlineLevel="0" collapsed="false">
      <c r="B93" s="97" t="n">
        <v>36800</v>
      </c>
      <c r="C93" s="98" t="n">
        <v>0</v>
      </c>
      <c r="D93" s="99"/>
      <c r="E93" s="99" t="n">
        <f aca="false">D93</f>
        <v>0</v>
      </c>
      <c r="F93" s="100" t="n">
        <f aca="false">E93/104.1667*100</f>
        <v>0</v>
      </c>
      <c r="G93" s="5" t="s">
        <v>38</v>
      </c>
      <c r="H93" s="136" t="n">
        <f aca="false">H91-298040</f>
        <v>27967850</v>
      </c>
      <c r="I93" s="136" t="n">
        <f aca="false">H93/42</f>
        <v>665901.190476191</v>
      </c>
      <c r="J93" s="136" t="n">
        <f aca="false">I93*$J$4</f>
        <v>3738761.49913452</v>
      </c>
      <c r="K93" s="136" t="n">
        <f aca="false">J93*$K$1</f>
        <v>105869.832655161</v>
      </c>
      <c r="L93" s="136" t="n">
        <f aca="false">K93*$L$1</f>
        <v>2393204.40047331</v>
      </c>
      <c r="M93" s="137"/>
      <c r="N93" s="136" t="n">
        <f aca="false">H93-H91</f>
        <v>-298040</v>
      </c>
      <c r="O93" s="138" t="n">
        <f aca="false">N93/42</f>
        <v>-7096.19047619048</v>
      </c>
      <c r="P93" s="138" t="n">
        <f aca="false">O93*$J$4</f>
        <v>-39842.1929895238</v>
      </c>
      <c r="Q93" s="139" t="n">
        <f aca="false">P93*$K$1</f>
        <v>-1128.20416744741</v>
      </c>
      <c r="R93" s="140" t="n">
        <f aca="false">O93*3.594</f>
        <v>-25503.7085714286</v>
      </c>
      <c r="T93" s="142" t="n">
        <f aca="false">N93</f>
        <v>-298040</v>
      </c>
      <c r="U93" s="140" t="n">
        <f aca="false">R93</f>
        <v>-25503.7085714286</v>
      </c>
    </row>
    <row r="94" customFormat="false" ht="12.75" hidden="true" customHeight="true" outlineLevel="0" collapsed="false">
      <c r="B94" s="101" t="n">
        <v>36801</v>
      </c>
      <c r="C94" s="102" t="n">
        <v>0</v>
      </c>
      <c r="D94" s="103"/>
      <c r="E94" s="103" t="n">
        <f aca="false">D94</f>
        <v>0</v>
      </c>
      <c r="F94" s="104" t="n">
        <f aca="false">E94/104.1667*100</f>
        <v>0</v>
      </c>
      <c r="G94" s="5" t="s">
        <v>38</v>
      </c>
      <c r="H94" s="135" t="n">
        <f aca="false">H93-419583</f>
        <v>27548267</v>
      </c>
      <c r="I94" s="136" t="n">
        <f aca="false">H94/42</f>
        <v>655911.119047619</v>
      </c>
      <c r="J94" s="136" t="n">
        <f aca="false">I94*$J$4</f>
        <v>3682671.35398245</v>
      </c>
      <c r="K94" s="136" t="n">
        <f aca="false">J94*$K$1</f>
        <v>104281.538167206</v>
      </c>
      <c r="L94" s="136" t="n">
        <f aca="false">K94*$L$1</f>
        <v>2357300.75103426</v>
      </c>
      <c r="M94" s="137"/>
      <c r="N94" s="136" t="n">
        <f aca="false">H94-H93</f>
        <v>-419583</v>
      </c>
      <c r="O94" s="138" t="n">
        <f aca="false">N94/42</f>
        <v>-9990.07142857143</v>
      </c>
      <c r="P94" s="138" t="n">
        <f aca="false">O94*$J$4</f>
        <v>-56090.1451520714</v>
      </c>
      <c r="Q94" s="139" t="n">
        <f aca="false">P94*$K$1</f>
        <v>-1588.29448795493</v>
      </c>
      <c r="R94" s="140" t="n">
        <f aca="false">O94*3.594</f>
        <v>-35904.3167142857</v>
      </c>
      <c r="T94" s="142" t="n">
        <f aca="false">T93+N94</f>
        <v>-717623</v>
      </c>
      <c r="U94" s="140" t="n">
        <f aca="false">U93+R94</f>
        <v>-61408.0252857143</v>
      </c>
    </row>
    <row r="95" customFormat="false" ht="12.75" hidden="true" customHeight="true" outlineLevel="0" collapsed="false">
      <c r="B95" s="101" t="n">
        <v>36802</v>
      </c>
      <c r="C95" s="102" t="n">
        <v>0</v>
      </c>
      <c r="D95" s="103"/>
      <c r="E95" s="103" t="n">
        <f aca="false">D95</f>
        <v>0</v>
      </c>
      <c r="F95" s="104" t="n">
        <f aca="false">E95/104.1667*100</f>
        <v>0</v>
      </c>
      <c r="G95" s="5" t="s">
        <v>38</v>
      </c>
      <c r="H95" s="135" t="n">
        <f aca="false">H94-591360</f>
        <v>26956907</v>
      </c>
      <c r="I95" s="136" t="n">
        <f aca="false">H95/42</f>
        <v>641831.119047619</v>
      </c>
      <c r="J95" s="136" t="n">
        <f aca="false">I95*$J$4</f>
        <v>3603617.94086245</v>
      </c>
      <c r="K95" s="136" t="n">
        <f aca="false">J95*$K$1</f>
        <v>102042.996976555</v>
      </c>
      <c r="L95" s="136" t="n">
        <f aca="false">K95*$L$1</f>
        <v>2306698.17149154</v>
      </c>
      <c r="M95" s="137"/>
      <c r="N95" s="136" t="n">
        <f aca="false">H95-H94</f>
        <v>-591360</v>
      </c>
      <c r="O95" s="138" t="n">
        <f aca="false">N95/42</f>
        <v>-14080</v>
      </c>
      <c r="P95" s="138" t="n">
        <f aca="false">O95*$J$4</f>
        <v>-79053.41312</v>
      </c>
      <c r="Q95" s="139" t="n">
        <f aca="false">P95*$K$1</f>
        <v>-2238.54119065127</v>
      </c>
      <c r="R95" s="140" t="n">
        <f aca="false">O95*3.594</f>
        <v>-50603.52</v>
      </c>
      <c r="T95" s="142" t="n">
        <f aca="false">T94+N95</f>
        <v>-1308983</v>
      </c>
      <c r="U95" s="140" t="n">
        <f aca="false">U94+R95</f>
        <v>-112011.545285714</v>
      </c>
    </row>
    <row r="96" customFormat="false" ht="12.75" hidden="true" customHeight="true" outlineLevel="0" collapsed="false">
      <c r="B96" s="101" t="n">
        <v>36803</v>
      </c>
      <c r="C96" s="102" t="n">
        <v>0</v>
      </c>
      <c r="D96" s="103"/>
      <c r="E96" s="103" t="n">
        <f aca="false">D96</f>
        <v>0</v>
      </c>
      <c r="F96" s="104" t="n">
        <f aca="false">E96/104.1667*100</f>
        <v>0</v>
      </c>
      <c r="G96" s="5" t="s">
        <v>38</v>
      </c>
      <c r="H96" s="135" t="n">
        <f aca="false">H95-591360</f>
        <v>26365547</v>
      </c>
      <c r="I96" s="136" t="n">
        <f aca="false">H96/42</f>
        <v>627751.119047619</v>
      </c>
      <c r="J96" s="136" t="n">
        <f aca="false">I96*$J$4</f>
        <v>3524564.52774245</v>
      </c>
      <c r="K96" s="136" t="n">
        <f aca="false">J96*$K$1</f>
        <v>99804.4557859035</v>
      </c>
      <c r="L96" s="136" t="n">
        <f aca="false">K96*$L$1</f>
        <v>2256095.59194882</v>
      </c>
      <c r="M96" s="137"/>
      <c r="N96" s="136" t="n">
        <f aca="false">H96-H95</f>
        <v>-591360</v>
      </c>
      <c r="O96" s="138" t="n">
        <f aca="false">N96/42</f>
        <v>-14080</v>
      </c>
      <c r="P96" s="138" t="n">
        <f aca="false">O96*$J$4</f>
        <v>-79053.41312</v>
      </c>
      <c r="Q96" s="139" t="n">
        <f aca="false">P96*$K$1</f>
        <v>-2238.54119065127</v>
      </c>
      <c r="R96" s="140" t="n">
        <f aca="false">O96*3.594</f>
        <v>-50603.52</v>
      </c>
      <c r="T96" s="142" t="n">
        <f aca="false">T95+N96</f>
        <v>-1900343</v>
      </c>
      <c r="U96" s="140" t="n">
        <f aca="false">U95+R96</f>
        <v>-162615.065285714</v>
      </c>
    </row>
    <row r="97" customFormat="false" ht="12.75" hidden="true" customHeight="true" outlineLevel="0" collapsed="false">
      <c r="B97" s="101" t="n">
        <v>36804</v>
      </c>
      <c r="C97" s="102" t="n">
        <v>0</v>
      </c>
      <c r="D97" s="103"/>
      <c r="E97" s="103" t="n">
        <f aca="false">D97</f>
        <v>0</v>
      </c>
      <c r="F97" s="104" t="n">
        <f aca="false">E97/104.1667*100</f>
        <v>0</v>
      </c>
      <c r="G97" s="5" t="s">
        <v>38</v>
      </c>
      <c r="H97" s="135" t="n">
        <f aca="false">H96-591360</f>
        <v>25774187</v>
      </c>
      <c r="I97" s="136" t="n">
        <f aca="false">H97/42</f>
        <v>613671.119047619</v>
      </c>
      <c r="J97" s="136" t="n">
        <f aca="false">I97*$J$4</f>
        <v>3445511.11462245</v>
      </c>
      <c r="K97" s="136" t="n">
        <f aca="false">J97*$K$1</f>
        <v>97565.9145952522</v>
      </c>
      <c r="L97" s="136" t="n">
        <f aca="false">K97*$L$1</f>
        <v>2205493.0124061</v>
      </c>
      <c r="M97" s="137"/>
      <c r="N97" s="136" t="n">
        <f aca="false">H97-H96</f>
        <v>-591360</v>
      </c>
      <c r="O97" s="138" t="n">
        <f aca="false">N97/42</f>
        <v>-14080</v>
      </c>
      <c r="P97" s="138" t="n">
        <f aca="false">O97*$J$4</f>
        <v>-79053.41312</v>
      </c>
      <c r="Q97" s="139" t="n">
        <f aca="false">P97*$K$1</f>
        <v>-2238.54119065127</v>
      </c>
      <c r="R97" s="140" t="n">
        <f aca="false">O97*3.594</f>
        <v>-50603.52</v>
      </c>
      <c r="T97" s="142" t="n">
        <f aca="false">T96+N97</f>
        <v>-2491703</v>
      </c>
      <c r="U97" s="140" t="n">
        <f aca="false">U96+R97</f>
        <v>-213218.585285714</v>
      </c>
    </row>
    <row r="98" customFormat="false" ht="12.75" hidden="true" customHeight="true" outlineLevel="0" collapsed="false">
      <c r="B98" s="101" t="n">
        <v>36805</v>
      </c>
      <c r="C98" s="102" t="n">
        <v>0</v>
      </c>
      <c r="D98" s="103"/>
      <c r="E98" s="103" t="n">
        <f aca="false">D98</f>
        <v>0</v>
      </c>
      <c r="F98" s="104" t="n">
        <f aca="false">E98/104.1667*100</f>
        <v>0</v>
      </c>
      <c r="G98" s="5" t="s">
        <v>38</v>
      </c>
      <c r="H98" s="135" t="n">
        <f aca="false">H97-419583</f>
        <v>25354604</v>
      </c>
      <c r="I98" s="136" t="n">
        <f aca="false">H98/42</f>
        <v>603681.047619048</v>
      </c>
      <c r="J98" s="136" t="n">
        <f aca="false">I98*$J$4</f>
        <v>3389420.96947038</v>
      </c>
      <c r="K98" s="136" t="n">
        <f aca="false">J98*$K$1</f>
        <v>95977.6201072973</v>
      </c>
      <c r="L98" s="136" t="n">
        <f aca="false">K98*$L$1</f>
        <v>2169589.36296705</v>
      </c>
      <c r="M98" s="137"/>
      <c r="N98" s="136" t="n">
        <f aca="false">H98-H97</f>
        <v>-419583</v>
      </c>
      <c r="O98" s="138" t="n">
        <f aca="false">N98/42</f>
        <v>-9990.07142857143</v>
      </c>
      <c r="P98" s="138" t="n">
        <f aca="false">O98*$J$4</f>
        <v>-56090.1451520714</v>
      </c>
      <c r="Q98" s="139" t="n">
        <f aca="false">P98*$K$1</f>
        <v>-1588.29448795493</v>
      </c>
      <c r="R98" s="140" t="n">
        <f aca="false">O98*3.594</f>
        <v>-35904.3167142857</v>
      </c>
      <c r="T98" s="142" t="n">
        <f aca="false">T97+N98</f>
        <v>-2911286</v>
      </c>
      <c r="U98" s="140" t="n">
        <f aca="false">U97+R98</f>
        <v>-249122.902</v>
      </c>
    </row>
    <row r="99" customFormat="false" ht="12.75" hidden="true" customHeight="true" outlineLevel="0" collapsed="false">
      <c r="B99" s="101" t="n">
        <v>36806</v>
      </c>
      <c r="C99" s="102" t="n">
        <v>0</v>
      </c>
      <c r="D99" s="103"/>
      <c r="E99" s="103" t="n">
        <f aca="false">D99</f>
        <v>0</v>
      </c>
      <c r="F99" s="104" t="n">
        <f aca="false">E99/104.1667*100</f>
        <v>0</v>
      </c>
      <c r="G99" s="5" t="s">
        <v>38</v>
      </c>
      <c r="H99" s="135" t="n">
        <f aca="false">H98-419583</f>
        <v>24935021</v>
      </c>
      <c r="I99" s="136" t="n">
        <f aca="false">H99/42</f>
        <v>593690.976190476</v>
      </c>
      <c r="J99" s="136" t="n">
        <f aca="false">I99*$J$4</f>
        <v>3333330.82431831</v>
      </c>
      <c r="K99" s="136" t="n">
        <f aca="false">J99*$K$1</f>
        <v>94389.3256193424</v>
      </c>
      <c r="L99" s="136" t="n">
        <f aca="false">K99*$L$1</f>
        <v>2133685.71352801</v>
      </c>
      <c r="M99" s="137"/>
      <c r="N99" s="136" t="n">
        <f aca="false">H99-H98</f>
        <v>-419583</v>
      </c>
      <c r="O99" s="138" t="n">
        <f aca="false">N99/42</f>
        <v>-9990.07142857143</v>
      </c>
      <c r="P99" s="138" t="n">
        <f aca="false">O99*$J$4</f>
        <v>-56090.1451520714</v>
      </c>
      <c r="Q99" s="139" t="n">
        <f aca="false">P99*$K$1</f>
        <v>-1588.29448795493</v>
      </c>
      <c r="R99" s="140" t="n">
        <f aca="false">O99*3.594</f>
        <v>-35904.3167142857</v>
      </c>
      <c r="T99" s="142" t="n">
        <f aca="false">T98+N99</f>
        <v>-3330869</v>
      </c>
      <c r="U99" s="140" t="n">
        <f aca="false">U98+R99</f>
        <v>-285027.218714286</v>
      </c>
    </row>
    <row r="100" customFormat="false" ht="12.75" hidden="true" customHeight="true" outlineLevel="0" collapsed="false">
      <c r="B100" s="101" t="n">
        <v>36807</v>
      </c>
      <c r="C100" s="102" t="n">
        <v>0</v>
      </c>
      <c r="D100" s="103"/>
      <c r="E100" s="103" t="n">
        <f aca="false">D100</f>
        <v>0</v>
      </c>
      <c r="F100" s="104" t="n">
        <f aca="false">E100/104.1667*100</f>
        <v>0</v>
      </c>
      <c r="G100" s="5" t="s">
        <v>38</v>
      </c>
      <c r="H100" s="135" t="n">
        <f aca="false">H99-419583</f>
        <v>24515438</v>
      </c>
      <c r="I100" s="136" t="n">
        <f aca="false">H100/42</f>
        <v>583700.904761905</v>
      </c>
      <c r="J100" s="136" t="n">
        <f aca="false">I100*$J$4</f>
        <v>3277240.67916624</v>
      </c>
      <c r="K100" s="136" t="n">
        <f aca="false">J100*$K$1</f>
        <v>92801.0311313874</v>
      </c>
      <c r="L100" s="136" t="n">
        <f aca="false">K100*$L$1</f>
        <v>2097782.06408896</v>
      </c>
      <c r="M100" s="137"/>
      <c r="N100" s="136" t="n">
        <f aca="false">H100-H99</f>
        <v>-419583</v>
      </c>
      <c r="O100" s="138" t="n">
        <f aca="false">N100/42</f>
        <v>-9990.07142857143</v>
      </c>
      <c r="P100" s="138" t="n">
        <f aca="false">O100*$J$4</f>
        <v>-56090.1451520714</v>
      </c>
      <c r="Q100" s="139" t="n">
        <f aca="false">P100*$K$1</f>
        <v>-1588.29448795493</v>
      </c>
      <c r="R100" s="140" t="n">
        <f aca="false">O100*3.594</f>
        <v>-35904.3167142857</v>
      </c>
      <c r="T100" s="142" t="n">
        <f aca="false">T99+N100</f>
        <v>-3750452</v>
      </c>
      <c r="U100" s="140" t="n">
        <f aca="false">U99+R100</f>
        <v>-320931.535428571</v>
      </c>
    </row>
    <row r="101" customFormat="false" ht="12.75" hidden="true" customHeight="true" outlineLevel="0" collapsed="false">
      <c r="B101" s="101" t="n">
        <v>36808</v>
      </c>
      <c r="C101" s="102" t="n">
        <v>0</v>
      </c>
      <c r="D101" s="103"/>
      <c r="E101" s="103" t="n">
        <f aca="false">D101</f>
        <v>0</v>
      </c>
      <c r="F101" s="104" t="n">
        <f aca="false">E101/104.1667*100</f>
        <v>0</v>
      </c>
      <c r="G101" s="5" t="s">
        <v>38</v>
      </c>
      <c r="H101" s="135" t="n">
        <f aca="false">H100-419583</f>
        <v>24095855</v>
      </c>
      <c r="I101" s="136" t="n">
        <f aca="false">H101/42</f>
        <v>573710.833333333</v>
      </c>
      <c r="J101" s="136" t="n">
        <f aca="false">I101*$J$4</f>
        <v>3221150.53401417</v>
      </c>
      <c r="K101" s="136" t="n">
        <f aca="false">J101*$K$1</f>
        <v>91212.7366434325</v>
      </c>
      <c r="L101" s="136" t="n">
        <f aca="false">K101*$L$1</f>
        <v>2061878.41464992</v>
      </c>
      <c r="M101" s="137"/>
      <c r="N101" s="136" t="n">
        <f aca="false">H101-H100</f>
        <v>-419583</v>
      </c>
      <c r="O101" s="138" t="n">
        <f aca="false">N101/42</f>
        <v>-9990.07142857143</v>
      </c>
      <c r="P101" s="138" t="n">
        <f aca="false">O101*$J$4</f>
        <v>-56090.1451520714</v>
      </c>
      <c r="Q101" s="139" t="n">
        <f aca="false">P101*$K$1</f>
        <v>-1588.29448795493</v>
      </c>
      <c r="R101" s="140" t="n">
        <f aca="false">O101*3.594</f>
        <v>-35904.3167142857</v>
      </c>
      <c r="T101" s="142" t="n">
        <f aca="false">T100+N101</f>
        <v>-4170035</v>
      </c>
      <c r="U101" s="140" t="n">
        <f aca="false">U100+R101</f>
        <v>-356835.852142857</v>
      </c>
    </row>
    <row r="102" customFormat="false" ht="12.75" hidden="true" customHeight="true" outlineLevel="0" collapsed="false">
      <c r="B102" s="101" t="n">
        <v>36809</v>
      </c>
      <c r="C102" s="102" t="n">
        <v>0</v>
      </c>
      <c r="D102" s="103" t="n">
        <v>58.91</v>
      </c>
      <c r="E102" s="103" t="n">
        <v>58.98</v>
      </c>
      <c r="F102" s="104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43" t="n">
        <f aca="false">H102-H101</f>
        <v>-432315</v>
      </c>
      <c r="O102" s="112" t="n">
        <f aca="false">N102/42</f>
        <v>-10293.2142857143</v>
      </c>
      <c r="P102" s="112" t="n">
        <f aca="false">O102*$J$4</f>
        <v>-57792.1677032143</v>
      </c>
      <c r="Q102" s="113" t="n">
        <f aca="false">P102*$K$1</f>
        <v>-1636.49035246956</v>
      </c>
      <c r="R102" s="140" t="n">
        <f aca="false">O102*3.594</f>
        <v>-36993.8121428572</v>
      </c>
      <c r="T102" s="88" t="n">
        <f aca="false">T101+N102</f>
        <v>-4602350</v>
      </c>
      <c r="U102" s="114" t="n">
        <f aca="false">U101+R102</f>
        <v>-393829.664285714</v>
      </c>
    </row>
    <row r="103" customFormat="false" ht="12.75" hidden="true" customHeight="true" outlineLevel="0" collapsed="false">
      <c r="B103" s="101" t="n">
        <v>36810</v>
      </c>
      <c r="C103" s="102" t="n">
        <v>0</v>
      </c>
      <c r="D103" s="103" t="n">
        <v>57.531</v>
      </c>
      <c r="E103" s="103" t="n">
        <v>57.525</v>
      </c>
      <c r="F103" s="104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43" t="n">
        <f aca="false">H103-H102</f>
        <v>-530220</v>
      </c>
      <c r="O103" s="112" t="n">
        <f aca="false">N103/42</f>
        <v>-12624.2857142857</v>
      </c>
      <c r="P103" s="112" t="n">
        <f aca="false">O103*$J$4</f>
        <v>-70880.1757042857</v>
      </c>
      <c r="Q103" s="113" t="n">
        <f aca="false">P103*$K$1</f>
        <v>-2007.10110610646</v>
      </c>
      <c r="R103" s="140" t="n">
        <f aca="false">O103*3.594</f>
        <v>-45371.6828571429</v>
      </c>
      <c r="T103" s="88" t="n">
        <f aca="false">T102+N103</f>
        <v>-5132570</v>
      </c>
      <c r="U103" s="114" t="n">
        <f aca="false">U102+R103</f>
        <v>-439201.347142857</v>
      </c>
    </row>
    <row r="104" customFormat="false" ht="12.75" hidden="true" customHeight="true" outlineLevel="0" collapsed="false">
      <c r="B104" s="101" t="n">
        <v>36811</v>
      </c>
      <c r="C104" s="102" t="n">
        <v>0</v>
      </c>
      <c r="D104" s="103" t="n">
        <v>56.168</v>
      </c>
      <c r="E104" s="103" t="n">
        <v>56.166</v>
      </c>
      <c r="F104" s="104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43" t="n">
        <f aca="false">H104-H103</f>
        <v>-462870</v>
      </c>
      <c r="O104" s="112" t="n">
        <f aca="false">N104/42</f>
        <v>-11020.7142857143</v>
      </c>
      <c r="P104" s="112" t="n">
        <f aca="false">O104*$J$4</f>
        <v>-61876.7812007143</v>
      </c>
      <c r="Q104" s="113" t="n">
        <f aca="false">P104*$K$1</f>
        <v>-1752.15361356323</v>
      </c>
      <c r="R104" s="140" t="n">
        <f aca="false">O104*3.594</f>
        <v>-39608.4471428571</v>
      </c>
      <c r="T104" s="88" t="n">
        <f aca="false">T103+N104</f>
        <v>-5595440</v>
      </c>
      <c r="U104" s="114" t="n">
        <f aca="false">U103+R104</f>
        <v>-478809.794285714</v>
      </c>
    </row>
    <row r="105" customFormat="false" ht="12.75" hidden="true" customHeight="true" outlineLevel="0" collapsed="false">
      <c r="B105" s="101" t="n">
        <v>36812</v>
      </c>
      <c r="C105" s="102" t="n">
        <v>0</v>
      </c>
      <c r="D105" s="103" t="n">
        <v>54.699</v>
      </c>
      <c r="E105" s="103" t="n">
        <v>54.704</v>
      </c>
      <c r="F105" s="104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43" t="n">
        <f aca="false">H105-H104</f>
        <v>-589080</v>
      </c>
      <c r="O105" s="112" t="n">
        <f aca="false">N105/42</f>
        <v>-14025.7142857143</v>
      </c>
      <c r="P105" s="112" t="n">
        <f aca="false">O105*$J$4</f>
        <v>-78748.6211457143</v>
      </c>
      <c r="Q105" s="113" t="n">
        <f aca="false">P105*$K$1</f>
        <v>-2229.91045148276</v>
      </c>
      <c r="R105" s="140" t="n">
        <f aca="false">O105*3.594</f>
        <v>-50408.4171428571</v>
      </c>
      <c r="T105" s="88" t="n">
        <f aca="false">T104+N105</f>
        <v>-6184520</v>
      </c>
      <c r="U105" s="114" t="n">
        <f aca="false">U104+R105</f>
        <v>-529218.211428571</v>
      </c>
    </row>
    <row r="106" customFormat="false" ht="12.75" hidden="true" customHeight="true" outlineLevel="0" collapsed="false">
      <c r="B106" s="101" t="n">
        <v>36813</v>
      </c>
      <c r="C106" s="102" t="n">
        <v>0</v>
      </c>
      <c r="D106" s="103" t="n">
        <v>53.272</v>
      </c>
      <c r="E106" s="103" t="n">
        <v>53.21</v>
      </c>
      <c r="F106" s="104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43" t="n">
        <f aca="false">H106-H105</f>
        <v>-605870</v>
      </c>
      <c r="O106" s="112" t="n">
        <f aca="false">N106/42</f>
        <v>-14425.4761904762</v>
      </c>
      <c r="P106" s="112" t="n">
        <f aca="false">O106*$J$4</f>
        <v>-80993.1199388095</v>
      </c>
      <c r="Q106" s="113" t="n">
        <f aca="false">P106*$K$1</f>
        <v>-2293.46751755256</v>
      </c>
      <c r="R106" s="140" t="n">
        <f aca="false">O106*3.594</f>
        <v>-51845.1614285714</v>
      </c>
      <c r="T106" s="88" t="n">
        <f aca="false">T105+N106</f>
        <v>-6790390</v>
      </c>
      <c r="U106" s="114" t="n">
        <f aca="false">U105+R106</f>
        <v>-581063.372857143</v>
      </c>
    </row>
    <row r="107" customFormat="false" ht="12.75" hidden="true" customHeight="true" outlineLevel="0" collapsed="false">
      <c r="B107" s="101" t="n">
        <v>36814</v>
      </c>
      <c r="C107" s="102" t="n">
        <v>0</v>
      </c>
      <c r="D107" s="103" t="n">
        <v>51.91</v>
      </c>
      <c r="E107" s="103" t="n">
        <v>51.909</v>
      </c>
      <c r="F107" s="104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12" t="n">
        <f aca="false">N107/42</f>
        <v>-12421.6666666667</v>
      </c>
      <c r="P107" s="112" t="n">
        <f aca="false">O107*$J$4</f>
        <v>-69742.5530283333</v>
      </c>
      <c r="Q107" s="113" t="n">
        <f aca="false">P107*$K$1</f>
        <v>-1974.88725070122</v>
      </c>
      <c r="R107" s="140" t="n">
        <f aca="false">O107*3.594</f>
        <v>-44643.47</v>
      </c>
      <c r="T107" s="88" t="n">
        <f aca="false">T106+N107</f>
        <v>-7312100</v>
      </c>
      <c r="U107" s="114" t="n">
        <f aca="false">U106+R107</f>
        <v>-625706.842857143</v>
      </c>
    </row>
    <row r="108" customFormat="false" ht="12.75" hidden="true" customHeight="true" outlineLevel="0" collapsed="false">
      <c r="B108" s="101" t="n">
        <v>36815</v>
      </c>
      <c r="C108" s="102" t="n">
        <v>0</v>
      </c>
      <c r="D108" s="103" t="n">
        <v>50.508</v>
      </c>
      <c r="E108" s="103" t="n">
        <v>50.511</v>
      </c>
      <c r="F108" s="104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12" t="n">
        <f aca="false">N108/42</f>
        <v>-13622.8571428571</v>
      </c>
      <c r="P108" s="112" t="n">
        <f aca="false">O108*$J$4</f>
        <v>-76486.7438628571</v>
      </c>
      <c r="Q108" s="113" t="n">
        <f aca="false">P108*$K$1</f>
        <v>-2165.86128186389</v>
      </c>
      <c r="R108" s="140" t="n">
        <f aca="false">O108*3.594</f>
        <v>-48960.5485714286</v>
      </c>
      <c r="T108" s="88" t="n">
        <f aca="false">T107+N108</f>
        <v>-7884260</v>
      </c>
      <c r="U108" s="114" t="n">
        <f aca="false">U107+R108</f>
        <v>-674667.391428571</v>
      </c>
    </row>
    <row r="109" customFormat="false" ht="12.75" hidden="true" customHeight="true" outlineLevel="0" collapsed="false">
      <c r="B109" s="101" t="n">
        <v>36816</v>
      </c>
      <c r="C109" s="102" t="n">
        <v>0</v>
      </c>
      <c r="D109" s="103" t="n">
        <v>49.151</v>
      </c>
      <c r="E109" s="103" t="n">
        <v>49.153</v>
      </c>
      <c r="F109" s="104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12" t="n">
        <f aca="false">N109/42</f>
        <v>-13021.4285714286</v>
      </c>
      <c r="P109" s="112" t="n">
        <f aca="false">O109*$J$4</f>
        <v>-73109.9696214286</v>
      </c>
      <c r="Q109" s="113" t="n">
        <f aca="false">P109*$K$1</f>
        <v>-2070.24177686549</v>
      </c>
      <c r="R109" s="140" t="n">
        <f aca="false">O109*3.594</f>
        <v>-46799.0142857143</v>
      </c>
      <c r="T109" s="88" t="n">
        <f aca="false">T108+N109</f>
        <v>-8431160</v>
      </c>
      <c r="U109" s="114" t="n">
        <f aca="false">U108+R109</f>
        <v>-721466.405714286</v>
      </c>
    </row>
    <row r="110" customFormat="false" ht="12.75" hidden="true" customHeight="true" outlineLevel="0" collapsed="false">
      <c r="B110" s="101" t="n">
        <v>36817</v>
      </c>
      <c r="C110" s="102" t="n">
        <v>0</v>
      </c>
      <c r="D110" s="103" t="n">
        <v>47.695</v>
      </c>
      <c r="E110" s="103" t="n">
        <v>47.693</v>
      </c>
      <c r="F110" s="104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12" t="n">
        <f aca="false">N110/42</f>
        <v>-14022.380952381</v>
      </c>
      <c r="P110" s="112" t="n">
        <f aca="false">O110*$J$4</f>
        <v>-78729.9058490476</v>
      </c>
      <c r="Q110" s="113" t="n">
        <f aca="false">P110*$K$1</f>
        <v>-2229.38049381452</v>
      </c>
      <c r="R110" s="140" t="n">
        <f aca="false">O110*3.594</f>
        <v>-50396.4371428571</v>
      </c>
      <c r="T110" s="88" t="n">
        <f aca="false">T109+N110</f>
        <v>-9020100</v>
      </c>
      <c r="U110" s="114" t="n">
        <f aca="false">U109+R110</f>
        <v>-771862.842857143</v>
      </c>
    </row>
    <row r="111" customFormat="false" ht="12.75" hidden="true" customHeight="true" outlineLevel="0" collapsed="false">
      <c r="B111" s="101" t="n">
        <v>36818</v>
      </c>
      <c r="C111" s="102" t="n">
        <v>0</v>
      </c>
      <c r="D111" s="103" t="n">
        <v>46.18</v>
      </c>
      <c r="E111" s="103" t="n">
        <v>46.24</v>
      </c>
      <c r="F111" s="104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12" t="n">
        <f aca="false">N111/42</f>
        <v>-14021.9047619048</v>
      </c>
      <c r="P111" s="112" t="n">
        <f aca="false">O111*$J$4</f>
        <v>-78727.2322352381</v>
      </c>
      <c r="Q111" s="113" t="n">
        <f aca="false">P111*$K$1</f>
        <v>-2229.3047855762</v>
      </c>
      <c r="R111" s="140" t="n">
        <f aca="false">O111*3.594</f>
        <v>-50394.7257142857</v>
      </c>
      <c r="T111" s="88" t="n">
        <f aca="false">T110+N111</f>
        <v>-9609020</v>
      </c>
      <c r="U111" s="114" t="n">
        <f aca="false">U110+R111</f>
        <v>-822257.568571428</v>
      </c>
    </row>
    <row r="112" customFormat="false" ht="12.75" hidden="true" customHeight="true" outlineLevel="0" collapsed="false">
      <c r="B112" s="101" t="n">
        <v>36819</v>
      </c>
      <c r="C112" s="102" t="n">
        <v>0</v>
      </c>
      <c r="D112" s="103" t="n">
        <v>44.872</v>
      </c>
      <c r="E112" s="103" t="n">
        <v>44.879</v>
      </c>
      <c r="F112" s="104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12" t="n">
        <f aca="false">N112/42</f>
        <v>-13019.5238095238</v>
      </c>
      <c r="P112" s="112" t="n">
        <f aca="false">O112*$J$4</f>
        <v>-73099.2751661905</v>
      </c>
      <c r="Q112" s="113" t="n">
        <f aca="false">P112*$K$1</f>
        <v>-2069.93894391221</v>
      </c>
      <c r="R112" s="140" t="n">
        <f aca="false">O112*3.594</f>
        <v>-46792.1685714286</v>
      </c>
      <c r="T112" s="88" t="n">
        <f aca="false">T111+N112</f>
        <v>-10155840</v>
      </c>
      <c r="U112" s="114" t="n">
        <f aca="false">U111+R112</f>
        <v>-869049.737142857</v>
      </c>
    </row>
    <row r="113" customFormat="false" ht="12.75" hidden="true" customHeight="true" outlineLevel="0" collapsed="false">
      <c r="B113" s="101" t="n">
        <v>36820</v>
      </c>
      <c r="C113" s="102" t="n">
        <v>0</v>
      </c>
      <c r="D113" s="103" t="n">
        <v>43.449</v>
      </c>
      <c r="E113" s="103" t="n">
        <v>43.451</v>
      </c>
      <c r="F113" s="104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12" t="n">
        <f aca="false">N113/42</f>
        <v>-13820.2380952381</v>
      </c>
      <c r="P113" s="112" t="n">
        <f aca="false">O113*$J$4</f>
        <v>-77594.9567869048</v>
      </c>
      <c r="Q113" s="113" t="n">
        <f aca="false">P113*$K$1</f>
        <v>-2197.2423466476</v>
      </c>
      <c r="R113" s="140" t="n">
        <f aca="false">O113*3.594</f>
        <v>-49669.9357142857</v>
      </c>
      <c r="T113" s="88" t="n">
        <f aca="false">T112+N113</f>
        <v>-10736290</v>
      </c>
      <c r="U113" s="114" t="n">
        <f aca="false">U112+R113</f>
        <v>-918719.672857143</v>
      </c>
    </row>
    <row r="114" customFormat="false" ht="12.75" hidden="true" customHeight="true" outlineLevel="0" collapsed="false">
      <c r="B114" s="101" t="n">
        <v>36821</v>
      </c>
      <c r="C114" s="102" t="n">
        <v>0</v>
      </c>
      <c r="D114" s="103" t="n">
        <v>41.981</v>
      </c>
      <c r="E114" s="103" t="n">
        <v>41.982</v>
      </c>
      <c r="F114" s="104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12" t="n">
        <f aca="false">N114/42</f>
        <v>-14020</v>
      </c>
      <c r="P114" s="112" t="n">
        <f aca="false">O114*$J$4</f>
        <v>-78716.53778</v>
      </c>
      <c r="Q114" s="113" t="n">
        <f aca="false">P114*$K$1</f>
        <v>-2229.00195262292</v>
      </c>
      <c r="R114" s="140" t="n">
        <f aca="false">O114*3.594</f>
        <v>-50387.88</v>
      </c>
      <c r="T114" s="88" t="n">
        <f aca="false">T113+N114</f>
        <v>-11325130</v>
      </c>
      <c r="U114" s="114" t="n">
        <f aca="false">U113+R114</f>
        <v>-969107.552857143</v>
      </c>
    </row>
    <row r="115" customFormat="false" ht="12.75" hidden="true" customHeight="true" outlineLevel="0" collapsed="false">
      <c r="B115" s="101" t="n">
        <v>36822</v>
      </c>
      <c r="C115" s="102" t="n">
        <v>0</v>
      </c>
      <c r="D115" s="103" t="n">
        <v>40.537</v>
      </c>
      <c r="E115" s="103" t="n">
        <v>40.538</v>
      </c>
      <c r="F115" s="104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12" t="n">
        <f aca="false">N115/42</f>
        <v>-13618.8095238095</v>
      </c>
      <c r="P115" s="112" t="n">
        <f aca="false">O115*$J$4</f>
        <v>-76464.0181454762</v>
      </c>
      <c r="Q115" s="113" t="n">
        <f aca="false">P115*$K$1</f>
        <v>-2165.21776183816</v>
      </c>
      <c r="R115" s="140" t="n">
        <f aca="false">O115*3.594</f>
        <v>-48946.0014285714</v>
      </c>
      <c r="T115" s="88" t="n">
        <f aca="false">T114+N115</f>
        <v>-11897120</v>
      </c>
      <c r="U115" s="114" t="n">
        <f aca="false">U114+R115</f>
        <v>-1018053.55428571</v>
      </c>
    </row>
    <row r="116" customFormat="false" ht="12.75" hidden="true" customHeight="true" outlineLevel="0" collapsed="false">
      <c r="B116" s="101" t="n">
        <v>36823</v>
      </c>
      <c r="C116" s="102" t="n">
        <v>0</v>
      </c>
      <c r="D116" s="103" t="n">
        <v>39.079</v>
      </c>
      <c r="E116" s="103" t="n">
        <v>39.082</v>
      </c>
      <c r="F116" s="104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12" t="n">
        <f aca="false">N116/42</f>
        <v>-14219.0476190476</v>
      </c>
      <c r="P116" s="112" t="n">
        <f aca="false">O116*$J$4</f>
        <v>-79834.1083523809</v>
      </c>
      <c r="Q116" s="113" t="n">
        <f aca="false">P116*$K$1</f>
        <v>-2260.64799624076</v>
      </c>
      <c r="R116" s="140" t="n">
        <f aca="false">O116*3.594</f>
        <v>-51103.2571428571</v>
      </c>
      <c r="T116" s="88" t="n">
        <f aca="false">T115+N116</f>
        <v>-12494320</v>
      </c>
      <c r="U116" s="114" t="n">
        <f aca="false">U115+R116</f>
        <v>-1069156.81142857</v>
      </c>
    </row>
    <row r="117" customFormat="false" ht="12.75" hidden="true" customHeight="true" outlineLevel="0" collapsed="false">
      <c r="B117" s="101" t="n">
        <v>36824</v>
      </c>
      <c r="C117" s="102" t="n">
        <v>0</v>
      </c>
      <c r="D117" s="103" t="n">
        <v>37.644</v>
      </c>
      <c r="E117" s="103" t="n">
        <v>37.644</v>
      </c>
      <c r="F117" s="104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12" t="n">
        <f aca="false">N117/42</f>
        <v>-14218.3333333333</v>
      </c>
      <c r="P117" s="112" t="n">
        <f aca="false">O117*$J$4</f>
        <v>-79830.0979316667</v>
      </c>
      <c r="Q117" s="113" t="n">
        <f aca="false">P117*$K$1</f>
        <v>-2260.53443388328</v>
      </c>
      <c r="R117" s="140" t="n">
        <f aca="false">O117*3.594</f>
        <v>-51100.69</v>
      </c>
      <c r="T117" s="88" t="n">
        <f aca="false">T116+N117</f>
        <v>-13091490</v>
      </c>
      <c r="U117" s="114" t="n">
        <f aca="false">U116+R117</f>
        <v>-1120257.50142857</v>
      </c>
    </row>
    <row r="118" customFormat="false" ht="12.75" hidden="true" customHeight="true" outlineLevel="0" collapsed="false">
      <c r="A118" s="115"/>
      <c r="B118" s="116" t="n">
        <v>36825</v>
      </c>
      <c r="C118" s="117" t="n">
        <v>0</v>
      </c>
      <c r="D118" s="118"/>
      <c r="E118" s="118"/>
      <c r="F118" s="119" t="n">
        <f aca="false">E118/104.1667*100</f>
        <v>0</v>
      </c>
      <c r="G118" s="120" t="s">
        <v>40</v>
      </c>
      <c r="H118" s="121" t="n">
        <f aca="false">H117-462870</f>
        <v>14711530</v>
      </c>
      <c r="I118" s="121" t="n">
        <f aca="false">H118/42</f>
        <v>350274.523809524</v>
      </c>
      <c r="J118" s="121" t="n">
        <f aca="false">I118*$J$4</f>
        <v>1966647.48836119</v>
      </c>
      <c r="K118" s="121" t="n">
        <f aca="false">J118*$K$1</f>
        <v>55689.2009647284</v>
      </c>
      <c r="L118" s="121" t="n">
        <f aca="false">K118*$L$1</f>
        <v>1258863.24239064</v>
      </c>
      <c r="M118" s="115"/>
      <c r="N118" s="121" t="n">
        <f aca="false">H118-H117</f>
        <v>-462870</v>
      </c>
      <c r="O118" s="123" t="n">
        <f aca="false">N118/42</f>
        <v>-11020.7142857143</v>
      </c>
      <c r="P118" s="123" t="n">
        <f aca="false">O118*$J$4</f>
        <v>-61876.7812007143</v>
      </c>
      <c r="Q118" s="124" t="n">
        <f aca="false">P118*$K$1</f>
        <v>-1752.15361356323</v>
      </c>
      <c r="R118" s="144" t="n">
        <f aca="false">O118*3.594</f>
        <v>-39608.4471428571</v>
      </c>
      <c r="S118" s="115"/>
      <c r="T118" s="122" t="n">
        <f aca="false">T117+N118</f>
        <v>-13554360</v>
      </c>
      <c r="U118" s="125" t="n">
        <f aca="false">U117+R118</f>
        <v>-1159865.94857143</v>
      </c>
      <c r="V118" s="115"/>
      <c r="W118" s="115"/>
      <c r="X118" s="115"/>
      <c r="Y118" s="115"/>
      <c r="Z118" s="126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customFormat="false" ht="12.75" hidden="true" customHeight="true" outlineLevel="0" collapsed="false">
      <c r="B119" s="101" t="n">
        <v>36826</v>
      </c>
      <c r="C119" s="102" t="n">
        <v>0</v>
      </c>
      <c r="D119" s="103" t="n">
        <v>53.335</v>
      </c>
      <c r="E119" s="103" t="n">
        <v>53.339</v>
      </c>
      <c r="F119" s="104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12" t="n">
        <f aca="false">N119/42</f>
        <v>162248.80952381</v>
      </c>
      <c r="P119" s="112" t="n">
        <f aca="false">O119*$J$4</f>
        <v>910960.381215476</v>
      </c>
      <c r="Q119" s="113" t="n">
        <f aca="false">P119*$K$1</f>
        <v>25795.5002310496</v>
      </c>
      <c r="R119" s="140" t="n">
        <f aca="false">O119*3.594</f>
        <v>583122.221428571</v>
      </c>
      <c r="T119" s="88" t="n">
        <f aca="false">T118+N119</f>
        <v>-6739910</v>
      </c>
      <c r="U119" s="114" t="n">
        <f aca="false">U118+R119</f>
        <v>-576743.727142857</v>
      </c>
    </row>
    <row r="120" customFormat="false" ht="12.75" hidden="true" customHeight="true" outlineLevel="0" collapsed="false">
      <c r="B120" s="101" t="n">
        <v>36827</v>
      </c>
      <c r="C120" s="102" t="n">
        <v>0</v>
      </c>
      <c r="D120" s="103" t="n">
        <v>81.883</v>
      </c>
      <c r="E120" s="103" t="n">
        <v>51.883</v>
      </c>
      <c r="F120" s="104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12" t="n">
        <f aca="false">N120/42</f>
        <v>-14024.2857142857</v>
      </c>
      <c r="P120" s="112" t="n">
        <f aca="false">O120*$J$4</f>
        <v>-78740.6003042857</v>
      </c>
      <c r="Q120" s="113" t="n">
        <f aca="false">P120*$K$1</f>
        <v>-2229.6833267678</v>
      </c>
      <c r="R120" s="140" t="n">
        <f aca="false">O120*3.594</f>
        <v>-50403.2828571429</v>
      </c>
      <c r="T120" s="88" t="n">
        <f aca="false">T119+N120</f>
        <v>-7328930</v>
      </c>
      <c r="U120" s="114" t="n">
        <f aca="false">U119+R120</f>
        <v>-627147.01</v>
      </c>
    </row>
    <row r="121" customFormat="false" ht="12.75" hidden="true" customHeight="true" outlineLevel="0" collapsed="false">
      <c r="B121" s="101" t="n">
        <v>36828</v>
      </c>
      <c r="C121" s="102" t="n">
        <v>0</v>
      </c>
      <c r="D121" s="103" t="n">
        <v>50.505</v>
      </c>
      <c r="E121" s="103" t="n">
        <v>50.51</v>
      </c>
      <c r="F121" s="104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12" t="n">
        <f aca="false">N121/42</f>
        <v>-13222.1428571429</v>
      </c>
      <c r="P121" s="112" t="n">
        <f aca="false">O121*$J$4</f>
        <v>-74236.8978421429</v>
      </c>
      <c r="Q121" s="113" t="n">
        <f aca="false">P121*$K$1</f>
        <v>-2102.15279931745</v>
      </c>
      <c r="R121" s="140" t="n">
        <f aca="false">O121*3.594</f>
        <v>-47520.3814285714</v>
      </c>
      <c r="T121" s="88" t="n">
        <f aca="false">T120+N121</f>
        <v>-7884260</v>
      </c>
      <c r="U121" s="114" t="n">
        <f aca="false">U120+R121</f>
        <v>-674667.391428571</v>
      </c>
    </row>
    <row r="122" customFormat="false" ht="12.75" hidden="true" customHeight="true" outlineLevel="0" collapsed="false">
      <c r="B122" s="101" t="n">
        <v>36829</v>
      </c>
      <c r="C122" s="102" t="n">
        <v>0</v>
      </c>
      <c r="D122" s="103" t="n">
        <v>49.069</v>
      </c>
      <c r="E122" s="103" t="n">
        <v>49.063</v>
      </c>
      <c r="F122" s="104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12" t="n">
        <f aca="false">N122/42</f>
        <v>-13822.8571428571</v>
      </c>
      <c r="P122" s="112" t="n">
        <f aca="false">O122*$J$4</f>
        <v>-77609.6616628571</v>
      </c>
      <c r="Q122" s="113" t="n">
        <f aca="false">P122*$K$1</f>
        <v>-2197.65874195836</v>
      </c>
      <c r="R122" s="140" t="n">
        <f aca="false">O122*3.594</f>
        <v>-49679.3485714286</v>
      </c>
      <c r="T122" s="88" t="n">
        <f aca="false">T121+N122</f>
        <v>-8464820</v>
      </c>
      <c r="U122" s="114" t="n">
        <f aca="false">U121+R122</f>
        <v>-724346.74</v>
      </c>
    </row>
    <row r="123" customFormat="false" ht="13.5" hidden="true" customHeight="true" outlineLevel="0" collapsed="false">
      <c r="B123" s="105" t="n">
        <v>36830</v>
      </c>
      <c r="C123" s="106" t="n">
        <v>0</v>
      </c>
      <c r="D123" s="107" t="n">
        <v>47.658</v>
      </c>
      <c r="E123" s="107" t="n">
        <v>47.651</v>
      </c>
      <c r="F123" s="108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12" t="n">
        <f aca="false">N123/42</f>
        <v>-13621.6666666667</v>
      </c>
      <c r="P123" s="112" t="n">
        <f aca="false">O123*$J$4</f>
        <v>-76480.0598283333</v>
      </c>
      <c r="Q123" s="113" t="n">
        <f aca="false">P123*$K$1</f>
        <v>-2165.67201126809</v>
      </c>
      <c r="R123" s="140" t="n">
        <f aca="false">O123*3.594</f>
        <v>-48956.27</v>
      </c>
      <c r="T123" s="88" t="n">
        <f aca="false">T122+N123</f>
        <v>-9036930</v>
      </c>
      <c r="U123" s="114" t="n">
        <f aca="false">U122+R123</f>
        <v>-773303.01</v>
      </c>
    </row>
    <row r="124" customFormat="false" ht="36" hidden="true" customHeight="true" outlineLevel="0" collapsed="false">
      <c r="A124" s="109" t="s">
        <v>41</v>
      </c>
      <c r="K124" s="6"/>
      <c r="L124" s="6"/>
      <c r="O124" s="112"/>
      <c r="P124" s="112"/>
      <c r="Q124" s="113"/>
      <c r="R124" s="140" t="s">
        <v>40</v>
      </c>
    </row>
    <row r="125" customFormat="false" ht="12.75" hidden="true" customHeight="true" outlineLevel="0" collapsed="false">
      <c r="B125" s="97" t="n">
        <v>36831</v>
      </c>
      <c r="C125" s="98" t="n">
        <v>0</v>
      </c>
      <c r="D125" s="99" t="n">
        <v>46.261</v>
      </c>
      <c r="E125" s="99" t="n">
        <v>46.259</v>
      </c>
      <c r="F125" s="100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12" t="n">
        <f aca="false">N125/42</f>
        <v>-13420.7142857143</v>
      </c>
      <c r="P125" s="112" t="n">
        <f aca="false">O125*$J$4</f>
        <v>-75351.7948007143</v>
      </c>
      <c r="Q125" s="113" t="n">
        <f aca="false">P125*$K$1</f>
        <v>-2133.72313469697</v>
      </c>
      <c r="R125" s="140" t="n">
        <f aca="false">O125*3.594</f>
        <v>-48234.0471428571</v>
      </c>
      <c r="T125" s="88" t="n">
        <f aca="false">T123+N125</f>
        <v>-9600600</v>
      </c>
      <c r="U125" s="114" t="n">
        <f aca="false">U123+R125</f>
        <v>-821537.057142857</v>
      </c>
    </row>
    <row r="126" customFormat="false" ht="12.75" hidden="true" customHeight="true" outlineLevel="0" collapsed="false">
      <c r="B126" s="101" t="n">
        <v>36832</v>
      </c>
      <c r="C126" s="102" t="n">
        <v>0</v>
      </c>
      <c r="D126" s="103" t="n">
        <v>45.527</v>
      </c>
      <c r="E126" s="103" t="n">
        <v>45.528</v>
      </c>
      <c r="F126" s="104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12" t="n">
        <f aca="false">N126/42</f>
        <v>-7010.71428571429</v>
      </c>
      <c r="P126" s="112" t="n">
        <f aca="false">O126*$J$4</f>
        <v>-39362.2793107143</v>
      </c>
      <c r="Q126" s="113" t="n">
        <f aca="false">P126*$K$1</f>
        <v>-1114.61453866894</v>
      </c>
      <c r="R126" s="140" t="n">
        <f aca="false">O126*3.594</f>
        <v>-25196.5071428571</v>
      </c>
      <c r="T126" s="88" t="n">
        <f aca="false">T125+N126</f>
        <v>-9895050</v>
      </c>
      <c r="U126" s="114" t="n">
        <f aca="false">U125+R126</f>
        <v>-846733.564285714</v>
      </c>
    </row>
    <row r="127" customFormat="false" ht="12.75" hidden="true" customHeight="true" outlineLevel="0" collapsed="false">
      <c r="B127" s="101" t="n">
        <v>36833</v>
      </c>
      <c r="C127" s="102" t="n">
        <v>0</v>
      </c>
      <c r="D127" s="103" t="n">
        <v>44.909</v>
      </c>
      <c r="E127" s="103" t="n">
        <v>44.911</v>
      </c>
      <c r="F127" s="104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12" t="n">
        <f aca="false">N127/42</f>
        <v>-6409.52380952381</v>
      </c>
      <c r="P127" s="112" t="n">
        <f aca="false">O127*$J$4</f>
        <v>-35986.8418761905</v>
      </c>
      <c r="Q127" s="113" t="n">
        <f aca="false">P127*$K$1</f>
        <v>-1019.03288778971</v>
      </c>
      <c r="R127" s="140" t="n">
        <f aca="false">O127*3.594</f>
        <v>-23035.8285714286</v>
      </c>
      <c r="T127" s="88" t="n">
        <f aca="false">T126+N127</f>
        <v>-10164250</v>
      </c>
      <c r="U127" s="114" t="n">
        <f aca="false">U126+R127</f>
        <v>-869769.392857143</v>
      </c>
    </row>
    <row r="128" customFormat="false" ht="12.75" hidden="true" customHeight="true" outlineLevel="0" collapsed="false">
      <c r="B128" s="101" t="n">
        <v>36834</v>
      </c>
      <c r="C128" s="102" t="n">
        <v>0</v>
      </c>
      <c r="D128" s="103" t="n">
        <v>43.057</v>
      </c>
      <c r="E128" s="103" t="n">
        <v>43.053</v>
      </c>
      <c r="F128" s="104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12" t="n">
        <f aca="false">N128/42</f>
        <v>-17425.4761904762</v>
      </c>
      <c r="P128" s="112" t="n">
        <f aca="false">O128*$J$4</f>
        <v>-97836.8869388095</v>
      </c>
      <c r="Q128" s="113" t="n">
        <f aca="false">P128*$K$1</f>
        <v>-2770.42941896973</v>
      </c>
      <c r="R128" s="140" t="n">
        <f aca="false">O128*3.594</f>
        <v>-62627.1614285714</v>
      </c>
      <c r="T128" s="88" t="n">
        <f aca="false">T127+N128</f>
        <v>-10896120</v>
      </c>
      <c r="U128" s="114" t="n">
        <f aca="false">U127+R128</f>
        <v>-932396.554285714</v>
      </c>
    </row>
    <row r="129" customFormat="false" ht="12.75" hidden="true" customHeight="true" outlineLevel="0" collapsed="false">
      <c r="B129" s="101" t="n">
        <v>36835</v>
      </c>
      <c r="C129" s="102" t="n">
        <v>0</v>
      </c>
      <c r="D129" s="103" t="n">
        <v>41.733</v>
      </c>
      <c r="E129" s="103" t="n">
        <v>41.732</v>
      </c>
      <c r="F129" s="104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12" t="n">
        <f aca="false">N129/42</f>
        <v>-12617.8571428571</v>
      </c>
      <c r="P129" s="112" t="n">
        <f aca="false">O129*$J$4</f>
        <v>-70844.0819178571</v>
      </c>
      <c r="Q129" s="113" t="n">
        <f aca="false">P129*$K$1</f>
        <v>-2006.07904488913</v>
      </c>
      <c r="R129" s="140" t="n">
        <f aca="false">O129*3.594</f>
        <v>-45348.5785714286</v>
      </c>
      <c r="T129" s="88" t="n">
        <f aca="false">T128+N129</f>
        <v>-11426070</v>
      </c>
      <c r="U129" s="114" t="n">
        <f aca="false">U128+R129</f>
        <v>-977745.132857143</v>
      </c>
    </row>
    <row r="130" customFormat="false" ht="12.75" hidden="true" customHeight="true" outlineLevel="0" collapsed="false">
      <c r="B130" s="101" t="n">
        <v>36836</v>
      </c>
      <c r="C130" s="102" t="n">
        <v>0</v>
      </c>
      <c r="D130" s="103" t="n">
        <v>40.597</v>
      </c>
      <c r="E130" s="103" t="n">
        <v>40.598</v>
      </c>
      <c r="F130" s="104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12" t="n">
        <f aca="false">N130/42</f>
        <v>-11015.2380952381</v>
      </c>
      <c r="P130" s="112" t="n">
        <f aca="false">O130*$J$4</f>
        <v>-61846.0346419048</v>
      </c>
      <c r="Q130" s="113" t="n">
        <f aca="false">P130*$K$1</f>
        <v>-1751.28296882255</v>
      </c>
      <c r="R130" s="140" t="n">
        <f aca="false">O130*3.594</f>
        <v>-39588.7657142857</v>
      </c>
      <c r="T130" s="88" t="n">
        <f aca="false">T129+N130</f>
        <v>-11888710</v>
      </c>
      <c r="U130" s="114" t="n">
        <f aca="false">U129+R130</f>
        <v>-1017333.89857143</v>
      </c>
    </row>
    <row r="131" customFormat="false" ht="12.75" hidden="true" customHeight="true" outlineLevel="0" collapsed="false">
      <c r="B131" s="101" t="n">
        <v>36837</v>
      </c>
      <c r="C131" s="102" t="n">
        <v>0</v>
      </c>
      <c r="D131" s="103" t="n">
        <v>39.118</v>
      </c>
      <c r="E131" s="103" t="n">
        <v>39.124</v>
      </c>
      <c r="F131" s="104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12" t="n">
        <f aca="false">N131/42</f>
        <v>-14018.8095238095</v>
      </c>
      <c r="P131" s="112" t="n">
        <f aca="false">O131*$J$4</f>
        <v>-78709.8537454762</v>
      </c>
      <c r="Q131" s="113" t="n">
        <f aca="false">P131*$K$1</f>
        <v>-2228.81268202712</v>
      </c>
      <c r="R131" s="140" t="n">
        <f aca="false">O131*3.594</f>
        <v>-50383.6014285714</v>
      </c>
      <c r="T131" s="88" t="n">
        <f aca="false">T130+N131</f>
        <v>-12477500</v>
      </c>
      <c r="U131" s="114" t="n">
        <f aca="false">U130+R131</f>
        <v>-1067717.5</v>
      </c>
    </row>
    <row r="132" customFormat="false" ht="12.75" hidden="true" customHeight="true" outlineLevel="0" collapsed="false">
      <c r="B132" s="101" t="n">
        <v>36838</v>
      </c>
      <c r="C132" s="102" t="n">
        <v>0</v>
      </c>
      <c r="D132" s="103" t="n">
        <v>37.082</v>
      </c>
      <c r="E132" s="103" t="n">
        <v>37.085</v>
      </c>
      <c r="F132" s="104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12" t="n">
        <f aca="false">N132/42</f>
        <v>-19425</v>
      </c>
      <c r="P132" s="112" t="n">
        <f aca="false">O132*$J$4</f>
        <v>-109063.391325</v>
      </c>
      <c r="Q132" s="113" t="n">
        <f aca="false">P132*$K$1</f>
        <v>-3088.3283116762</v>
      </c>
      <c r="R132" s="140" t="n">
        <f aca="false">O132*3.594</f>
        <v>-69813.45</v>
      </c>
      <c r="T132" s="88" t="n">
        <f aca="false">T131+N132</f>
        <v>-13293350</v>
      </c>
      <c r="U132" s="114" t="n">
        <f aca="false">U131+R132</f>
        <v>-1137530.95</v>
      </c>
    </row>
    <row r="133" customFormat="false" ht="12.75" hidden="true" customHeight="true" outlineLevel="0" collapsed="false">
      <c r="B133" s="101" t="n">
        <v>36839</v>
      </c>
      <c r="C133" s="102" t="n">
        <v>0</v>
      </c>
      <c r="D133" s="103" t="n">
        <v>35.038</v>
      </c>
      <c r="E133" s="103" t="n">
        <v>35.039</v>
      </c>
      <c r="F133" s="104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12" t="n">
        <f aca="false">N133/42</f>
        <v>-19824.2857142857</v>
      </c>
      <c r="P133" s="112" t="n">
        <f aca="false">O133*$J$4</f>
        <v>-111305.216504286</v>
      </c>
      <c r="Q133" s="113" t="n">
        <f aca="false">P133*$K$1</f>
        <v>-3151.80966950767</v>
      </c>
      <c r="R133" s="140" t="n">
        <f aca="false">O133*3.594</f>
        <v>-71248.4828571429</v>
      </c>
      <c r="T133" s="88" t="n">
        <f aca="false">T132+N133</f>
        <v>-14125970</v>
      </c>
      <c r="U133" s="114" t="n">
        <f aca="false">U132+R133</f>
        <v>-1208779.43285714</v>
      </c>
    </row>
    <row r="134" customFormat="false" ht="12.75" hidden="true" customHeight="true" outlineLevel="0" collapsed="false">
      <c r="B134" s="101" t="n">
        <v>36840</v>
      </c>
      <c r="C134" s="102" t="n">
        <v>0</v>
      </c>
      <c r="D134" s="103" t="n">
        <v>33.34</v>
      </c>
      <c r="E134" s="103" t="n">
        <v>33.341</v>
      </c>
      <c r="F134" s="104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12" t="n">
        <f aca="false">N134/42</f>
        <v>-16419.5238095238</v>
      </c>
      <c r="P134" s="112" t="n">
        <f aca="false">O134*$J$4</f>
        <v>-92188.8777661905</v>
      </c>
      <c r="Q134" s="113" t="n">
        <f aca="false">P134*$K$1</f>
        <v>-2610.49576551834</v>
      </c>
      <c r="R134" s="140" t="n">
        <f aca="false">O134*3.594</f>
        <v>-59011.7685714286</v>
      </c>
      <c r="T134" s="88" t="n">
        <f aca="false">T133+N134</f>
        <v>-14815590</v>
      </c>
      <c r="U134" s="114" t="n">
        <f aca="false">U133+R134</f>
        <v>-1267791.20142857</v>
      </c>
    </row>
    <row r="135" customFormat="false" ht="12.75" hidden="true" customHeight="true" outlineLevel="0" collapsed="false">
      <c r="B135" s="101" t="n">
        <v>36841</v>
      </c>
      <c r="C135" s="102" t="n">
        <v>0</v>
      </c>
      <c r="D135" s="103" t="n">
        <v>31.443</v>
      </c>
      <c r="E135" s="103" t="n">
        <v>31.448</v>
      </c>
      <c r="F135" s="104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12" t="n">
        <f aca="false">N135/42</f>
        <v>-18220.7142857143</v>
      </c>
      <c r="P135" s="112" t="n">
        <f aca="false">O135*$J$4</f>
        <v>-102301.822000714</v>
      </c>
      <c r="Q135" s="113" t="n">
        <f aca="false">P135*$K$1</f>
        <v>-2896.86217696444</v>
      </c>
      <c r="R135" s="140" t="n">
        <f aca="false">O135*3.594</f>
        <v>-65485.2471428571</v>
      </c>
      <c r="T135" s="88" t="n">
        <f aca="false">T134+N135</f>
        <v>-15580860</v>
      </c>
      <c r="U135" s="114" t="n">
        <f aca="false">U134+R135</f>
        <v>-1333276.44857143</v>
      </c>
    </row>
    <row r="136" customFormat="false" ht="12.75" hidden="true" customHeight="true" outlineLevel="0" collapsed="false">
      <c r="B136" s="101" t="n">
        <v>36842</v>
      </c>
      <c r="C136" s="102" t="n">
        <v>0</v>
      </c>
      <c r="D136" s="103" t="n">
        <v>31.24</v>
      </c>
      <c r="E136" s="103" t="n">
        <v>31.244</v>
      </c>
      <c r="F136" s="104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12" t="n">
        <f aca="false">N136/42</f>
        <v>-23463.7142857143</v>
      </c>
      <c r="P136" s="112" t="n">
        <f aca="false">O136*$J$4</f>
        <v>-131739.112127714</v>
      </c>
      <c r="Q136" s="113" t="n">
        <f aca="false">P136*$K$1</f>
        <v>-3730.43259334119</v>
      </c>
      <c r="R136" s="140" t="n">
        <f aca="false">O136*3.594</f>
        <v>-84328.5891428572</v>
      </c>
      <c r="T136" s="88" t="n">
        <f aca="false">T135+N136</f>
        <v>-16566336</v>
      </c>
      <c r="U136" s="114" t="n">
        <f aca="false">U135+R136</f>
        <v>-1417605.03771429</v>
      </c>
    </row>
    <row r="137" customFormat="false" ht="12.75" hidden="true" customHeight="true" outlineLevel="0" collapsed="false">
      <c r="A137" s="115"/>
      <c r="B137" s="116" t="n">
        <v>36843</v>
      </c>
      <c r="C137" s="117" t="n">
        <v>0</v>
      </c>
      <c r="D137" s="118" t="s">
        <v>40</v>
      </c>
      <c r="E137" s="118" t="s">
        <v>40</v>
      </c>
      <c r="F137" s="119" t="s">
        <v>40</v>
      </c>
      <c r="G137" s="120"/>
      <c r="H137" s="121" t="n">
        <v>40284490</v>
      </c>
      <c r="I137" s="121" t="n">
        <f aca="false">H137/42</f>
        <v>959154.523809524</v>
      </c>
      <c r="J137" s="121" t="n">
        <f aca="false">I137*$J$4</f>
        <v>5385258.43868119</v>
      </c>
      <c r="K137" s="121" t="n">
        <f aca="false">J137*$K$1</f>
        <v>152493.388476358</v>
      </c>
      <c r="L137" s="121" t="n">
        <f aca="false">K137*$L$1</f>
        <v>3447137.29295684</v>
      </c>
      <c r="M137" s="115"/>
      <c r="N137" s="121" t="n">
        <v>-985475</v>
      </c>
      <c r="O137" s="123" t="n">
        <f aca="false">N137/42</f>
        <v>-23463.6904761905</v>
      </c>
      <c r="P137" s="123" t="n">
        <f aca="false">O137*$J$4</f>
        <v>-131738.978447024</v>
      </c>
      <c r="Q137" s="124" t="n">
        <f aca="false">P137*$K$1</f>
        <v>-3730.42880792927</v>
      </c>
      <c r="R137" s="144" t="n">
        <f aca="false">O137*3.594</f>
        <v>-84328.5035714286</v>
      </c>
      <c r="S137" s="115"/>
      <c r="T137" s="122" t="n">
        <f aca="false">T136+N137</f>
        <v>-17551811</v>
      </c>
      <c r="U137" s="125" t="n">
        <f aca="false">U136+R137</f>
        <v>-1501933.54128571</v>
      </c>
      <c r="V137" s="115"/>
      <c r="W137" s="115"/>
      <c r="X137" s="115"/>
      <c r="Y137" s="115"/>
      <c r="Z137" s="126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</row>
    <row r="138" customFormat="false" ht="12.75" hidden="true" customHeight="true" outlineLevel="0" collapsed="false">
      <c r="B138" s="101" t="n">
        <v>36844</v>
      </c>
      <c r="C138" s="102" t="n">
        <v>0</v>
      </c>
      <c r="D138" s="131" t="n">
        <v>99.763</v>
      </c>
      <c r="E138" s="131" t="n">
        <v>99.731</v>
      </c>
      <c r="F138" s="104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12" t="n">
        <f aca="false">N138/42</f>
        <v>0</v>
      </c>
      <c r="P138" s="112" t="n">
        <f aca="false">O138*$J$4</f>
        <v>0</v>
      </c>
      <c r="Q138" s="113" t="n">
        <f aca="false">P138*$K$1</f>
        <v>0</v>
      </c>
      <c r="R138" s="140" t="n">
        <f aca="false">O138*3.594</f>
        <v>0</v>
      </c>
      <c r="T138" s="88" t="n">
        <f aca="false">T137+N138</f>
        <v>-17551811</v>
      </c>
      <c r="U138" s="114" t="n">
        <f aca="false">U137+R138</f>
        <v>-1501933.54128571</v>
      </c>
    </row>
    <row r="139" customFormat="false" ht="12.75" hidden="true" customHeight="true" outlineLevel="0" collapsed="false">
      <c r="B139" s="101" t="n">
        <v>36845</v>
      </c>
      <c r="C139" s="102" t="n">
        <v>0</v>
      </c>
      <c r="D139" s="103" t="n">
        <v>97.361</v>
      </c>
      <c r="E139" s="103" t="n">
        <v>97.343</v>
      </c>
      <c r="F139" s="104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12" t="n">
        <f aca="false">N139/42</f>
        <v>-23089.2857142857</v>
      </c>
      <c r="P139" s="112" t="n">
        <f aca="false">O139*$J$4</f>
        <v>-129636.849589286</v>
      </c>
      <c r="Q139" s="113" t="n">
        <f aca="false">P139*$K$1</f>
        <v>-3670.90320555003</v>
      </c>
      <c r="R139" s="140" t="n">
        <f aca="false">O139*3.594</f>
        <v>-82982.8928571429</v>
      </c>
      <c r="T139" s="88" t="n">
        <f aca="false">T138+N139</f>
        <v>-18521561</v>
      </c>
      <c r="U139" s="114" t="n">
        <f aca="false">U138+R139</f>
        <v>-1584916.43414286</v>
      </c>
    </row>
    <row r="140" customFormat="false" ht="12.75" hidden="true" customHeight="true" outlineLevel="0" collapsed="false">
      <c r="B140" s="101" t="n">
        <v>36846</v>
      </c>
      <c r="C140" s="102" t="n">
        <v>0</v>
      </c>
      <c r="D140" s="103" t="n">
        <v>95.462</v>
      </c>
      <c r="E140" s="103" t="n">
        <v>95.455</v>
      </c>
      <c r="F140" s="104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12" t="n">
        <f aca="false">N140/42</f>
        <v>-18068.0952380952</v>
      </c>
      <c r="P140" s="112" t="n">
        <f aca="false">O140*$J$4</f>
        <v>-101444.928774762</v>
      </c>
      <c r="Q140" s="113" t="n">
        <f aca="false">P140*$K$1</f>
        <v>-2872.59768658282</v>
      </c>
      <c r="R140" s="140" t="n">
        <f aca="false">O140*3.594</f>
        <v>-64936.7342857143</v>
      </c>
      <c r="T140" s="88" t="n">
        <f aca="false">T139+N140</f>
        <v>-19280421</v>
      </c>
      <c r="U140" s="114" t="n">
        <f aca="false">U139+R140</f>
        <v>-1649853.16842857</v>
      </c>
    </row>
    <row r="141" customFormat="false" ht="12.75" hidden="true" customHeight="true" outlineLevel="0" collapsed="false">
      <c r="B141" s="101" t="n">
        <v>36847</v>
      </c>
      <c r="C141" s="102" t="n">
        <v>0</v>
      </c>
      <c r="D141" s="103" t="n">
        <v>93.344</v>
      </c>
      <c r="E141" s="103" t="n">
        <v>93.343</v>
      </c>
      <c r="F141" s="104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12" t="n">
        <f aca="false">N141/42</f>
        <v>-20475.2380952381</v>
      </c>
      <c r="P141" s="112" t="n">
        <f aca="false">O141*$J$4</f>
        <v>-114960.046581905</v>
      </c>
      <c r="Q141" s="113" t="n">
        <f aca="false">P141*$K$1</f>
        <v>-3255.30283129137</v>
      </c>
      <c r="R141" s="140" t="n">
        <f aca="false">O141*3.594</f>
        <v>-73588.0057142857</v>
      </c>
      <c r="T141" s="88" t="n">
        <f aca="false">T140+N141</f>
        <v>-20140381</v>
      </c>
      <c r="U141" s="114" t="n">
        <f aca="false">U140+R141</f>
        <v>-1723441.17414286</v>
      </c>
    </row>
    <row r="142" customFormat="false" ht="12.75" hidden="true" customHeight="true" outlineLevel="0" collapsed="false">
      <c r="B142" s="101" t="n">
        <v>36848</v>
      </c>
      <c r="C142" s="102" t="n">
        <v>0</v>
      </c>
      <c r="D142" s="103" t="n">
        <v>91.259</v>
      </c>
      <c r="E142" s="103" t="n">
        <v>91.257</v>
      </c>
      <c r="F142" s="104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12" t="n">
        <f aca="false">N142/42</f>
        <v>-20071.4285714286</v>
      </c>
      <c r="P142" s="112" t="n">
        <f aca="false">O142*$J$4</f>
        <v>-112692.822071429</v>
      </c>
      <c r="Q142" s="113" t="n">
        <f aca="false">P142*$K$1</f>
        <v>-3191.10224519585</v>
      </c>
      <c r="R142" s="140" t="n">
        <f aca="false">O142*3.594</f>
        <v>-72136.7142857143</v>
      </c>
      <c r="T142" s="88" t="n">
        <f aca="false">T141+N142</f>
        <v>-20983381</v>
      </c>
      <c r="U142" s="114" t="n">
        <f aca="false">U141+R142</f>
        <v>-1795577.88842857</v>
      </c>
    </row>
    <row r="143" customFormat="false" ht="12.75" hidden="true" customHeight="true" outlineLevel="0" collapsed="false">
      <c r="B143" s="101" t="n">
        <v>36849</v>
      </c>
      <c r="C143" s="102" t="n">
        <v>0</v>
      </c>
      <c r="D143" s="103" t="n">
        <v>89.405</v>
      </c>
      <c r="E143" s="103" t="n">
        <v>89.398</v>
      </c>
      <c r="F143" s="104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12" t="n">
        <f aca="false">N143/42</f>
        <v>-17861.4285714286</v>
      </c>
      <c r="P143" s="112" t="n">
        <f aca="false">O143*$J$4</f>
        <v>-100284.580381429</v>
      </c>
      <c r="Q143" s="113" t="n">
        <f aca="false">P143*$K$1</f>
        <v>-2839.74031115186</v>
      </c>
      <c r="R143" s="140" t="n">
        <f aca="false">O143*3.594</f>
        <v>-64193.9742857143</v>
      </c>
      <c r="T143" s="88" t="n">
        <f aca="false">T142+N143</f>
        <v>-21733561</v>
      </c>
      <c r="U143" s="114" t="n">
        <f aca="false">U142+R143</f>
        <v>-1859771.86271429</v>
      </c>
    </row>
    <row r="144" customFormat="false" ht="12.75" hidden="true" customHeight="true" outlineLevel="0" collapsed="false">
      <c r="B144" s="101" t="n">
        <v>36850</v>
      </c>
      <c r="C144" s="102" t="n">
        <v>0</v>
      </c>
      <c r="D144" s="103" t="n">
        <v>87.117</v>
      </c>
      <c r="E144" s="103" t="n">
        <v>87.107</v>
      </c>
      <c r="F144" s="104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12" t="n">
        <f aca="false">N144/42</f>
        <v>-22073.3333333333</v>
      </c>
      <c r="P144" s="112" t="n">
        <f aca="false">O144*$J$4</f>
        <v>-123932.694526667</v>
      </c>
      <c r="Q144" s="113" t="n">
        <f aca="false">P144*$K$1</f>
        <v>-3509.37967909391</v>
      </c>
      <c r="R144" s="140" t="n">
        <f aca="false">O144*3.594</f>
        <v>-79331.56</v>
      </c>
      <c r="T144" s="88" t="n">
        <f aca="false">T143+N144</f>
        <v>-22660641</v>
      </c>
      <c r="U144" s="114" t="n">
        <f aca="false">U143+R144</f>
        <v>-1939103.42271429</v>
      </c>
    </row>
    <row r="145" customFormat="false" ht="12.75" hidden="true" customHeight="true" outlineLevel="0" collapsed="false">
      <c r="B145" s="101" t="n">
        <v>36851</v>
      </c>
      <c r="C145" s="102" t="n">
        <v>0</v>
      </c>
      <c r="D145" s="103" t="n">
        <v>84.689</v>
      </c>
      <c r="E145" s="103" t="n">
        <v>84.88</v>
      </c>
      <c r="F145" s="104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12" t="n">
        <f aca="false">N145/42</f>
        <v>-21468.5714285714</v>
      </c>
      <c r="P145" s="112" t="n">
        <f aca="false">O145*$J$4</f>
        <v>-120537.204988571</v>
      </c>
      <c r="Q145" s="113" t="n">
        <f aca="false">P145*$K$1</f>
        <v>-3413.23021642727</v>
      </c>
      <c r="R145" s="140" t="n">
        <f aca="false">O145*3.594</f>
        <v>-77158.0457142857</v>
      </c>
      <c r="T145" s="88" t="n">
        <f aca="false">T144+N145</f>
        <v>-23562321</v>
      </c>
      <c r="U145" s="114" t="n">
        <f aca="false">U144+R145</f>
        <v>-2016261.46842857</v>
      </c>
    </row>
    <row r="146" customFormat="false" ht="12.75" hidden="true" customHeight="true" outlineLevel="0" collapsed="false">
      <c r="B146" s="101" t="n">
        <v>36852</v>
      </c>
      <c r="C146" s="102" t="n">
        <v>0</v>
      </c>
      <c r="D146" s="103" t="n">
        <v>82.611</v>
      </c>
      <c r="E146" s="103" t="n">
        <v>82.608</v>
      </c>
      <c r="F146" s="104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12" t="n">
        <f aca="false">N146/42</f>
        <v>-21867.1428571429</v>
      </c>
      <c r="P146" s="112" t="n">
        <f aca="false">O146*$J$4</f>
        <v>-122775.019747143</v>
      </c>
      <c r="Q146" s="113" t="n">
        <f aca="false">P146*$K$1</f>
        <v>-3476.59801190127</v>
      </c>
      <c r="R146" s="140" t="n">
        <f aca="false">O146*3.594</f>
        <v>-78590.5114285714</v>
      </c>
      <c r="T146" s="88" t="n">
        <f aca="false">T145+N146</f>
        <v>-24480741</v>
      </c>
      <c r="U146" s="114" t="n">
        <f aca="false">U145+R146</f>
        <v>-2094851.97985714</v>
      </c>
    </row>
    <row r="147" customFormat="false" ht="12.75" hidden="true" customHeight="true" outlineLevel="0" collapsed="false">
      <c r="B147" s="101" t="n">
        <v>36853</v>
      </c>
      <c r="C147" s="102" t="n">
        <v>0</v>
      </c>
      <c r="D147" s="103" t="n">
        <v>80.766</v>
      </c>
      <c r="E147" s="103" t="n">
        <v>80.759</v>
      </c>
      <c r="F147" s="104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12" t="n">
        <f aca="false">N147/42</f>
        <v>-17852.619047619</v>
      </c>
      <c r="P147" s="112" t="n">
        <f aca="false">O147*$J$4</f>
        <v>-100235.118525952</v>
      </c>
      <c r="Q147" s="113" t="n">
        <f aca="false">P147*$K$1</f>
        <v>-2838.33970874294</v>
      </c>
      <c r="R147" s="140" t="n">
        <f aca="false">O147*3.594</f>
        <v>-64162.3128571428</v>
      </c>
      <c r="T147" s="88" t="n">
        <f aca="false">T146+N147</f>
        <v>-25230551</v>
      </c>
      <c r="U147" s="114" t="n">
        <f aca="false">U146+R147</f>
        <v>-2159014.29271429</v>
      </c>
    </row>
    <row r="148" customFormat="false" ht="12.75" hidden="true" customHeight="true" outlineLevel="0" collapsed="false">
      <c r="B148" s="101" t="n">
        <v>36854</v>
      </c>
      <c r="C148" s="102" t="n">
        <v>0</v>
      </c>
      <c r="D148" s="103" t="n">
        <v>78.524</v>
      </c>
      <c r="E148" s="103" t="n">
        <v>78.52</v>
      </c>
      <c r="F148" s="104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12" t="n">
        <f aca="false">N148/42</f>
        <v>-21461.1904761905</v>
      </c>
      <c r="P148" s="112" t="n">
        <f aca="false">O148*$J$4</f>
        <v>-120495.763974524</v>
      </c>
      <c r="Q148" s="113" t="n">
        <f aca="false">P148*$K$1</f>
        <v>-3412.05673873331</v>
      </c>
      <c r="R148" s="140" t="n">
        <f aca="false">O148*3.594</f>
        <v>-77131.5185714286</v>
      </c>
      <c r="T148" s="88" t="n">
        <f aca="false">T147+N148</f>
        <v>-26131921</v>
      </c>
      <c r="U148" s="114" t="n">
        <f aca="false">U147+R148</f>
        <v>-2236145.81128571</v>
      </c>
    </row>
    <row r="149" customFormat="false" ht="12.75" hidden="true" customHeight="true" outlineLevel="0" collapsed="false">
      <c r="B149" s="101" t="n">
        <v>36855</v>
      </c>
      <c r="C149" s="102" t="n">
        <v>0</v>
      </c>
      <c r="D149" s="103" t="n">
        <v>76.553</v>
      </c>
      <c r="E149" s="103" t="n">
        <v>76.541</v>
      </c>
      <c r="F149" s="104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12" t="n">
        <f aca="false">N149/42</f>
        <v>-19052.380952381</v>
      </c>
      <c r="P149" s="112" t="n">
        <f aca="false">O149*$J$4</f>
        <v>-106971.288519048</v>
      </c>
      <c r="Q149" s="113" t="n">
        <f aca="false">P149*$K$1</f>
        <v>-3029.08661519065</v>
      </c>
      <c r="R149" s="140" t="n">
        <f aca="false">O149*3.594</f>
        <v>-68474.2571428572</v>
      </c>
      <c r="T149" s="88" t="n">
        <f aca="false">T148+N149</f>
        <v>-26932121</v>
      </c>
      <c r="U149" s="114" t="n">
        <f aca="false">U148+R149</f>
        <v>-2304620.06842857</v>
      </c>
    </row>
    <row r="150" customFormat="false" ht="12.75" hidden="true" customHeight="true" outlineLevel="0" collapsed="false">
      <c r="B150" s="101" t="n">
        <v>36856</v>
      </c>
      <c r="C150" s="102" t="n">
        <v>0</v>
      </c>
      <c r="D150" s="103" t="n">
        <v>75.85</v>
      </c>
      <c r="E150" s="103" t="n">
        <v>75.843</v>
      </c>
      <c r="F150" s="104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12" t="n">
        <f aca="false">N150/42</f>
        <v>-6818.09523809524</v>
      </c>
      <c r="P150" s="112" t="n">
        <f aca="false">O150*$J$4</f>
        <v>-38280.8025247619</v>
      </c>
      <c r="Q150" s="113" t="n">
        <f aca="false">P150*$K$1</f>
        <v>-1083.99055626843</v>
      </c>
      <c r="R150" s="140" t="n">
        <f aca="false">O150*3.594</f>
        <v>-24504.2342857143</v>
      </c>
      <c r="T150" s="88" t="n">
        <f aca="false">T149+N150</f>
        <v>-27218481</v>
      </c>
      <c r="U150" s="114" t="n">
        <f aca="false">U149+R150</f>
        <v>-2329124.30271429</v>
      </c>
    </row>
    <row r="151" customFormat="false" ht="12.75" hidden="true" customHeight="true" outlineLevel="0" collapsed="false">
      <c r="B151" s="101" t="n">
        <v>36857</v>
      </c>
      <c r="C151" s="102" t="n">
        <v>0</v>
      </c>
      <c r="D151" s="103" t="n">
        <v>74.767</v>
      </c>
      <c r="E151" s="103" t="n">
        <v>74.767</v>
      </c>
      <c r="F151" s="104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12" t="n">
        <f aca="false">N151/42</f>
        <v>-10427.619047619</v>
      </c>
      <c r="P151" s="112" t="n">
        <f aca="false">O151*$J$4</f>
        <v>-58546.7952009524</v>
      </c>
      <c r="Q151" s="113" t="n">
        <f aca="false">P151*$K$1</f>
        <v>-1657.85900273544</v>
      </c>
      <c r="R151" s="140" t="n">
        <f aca="false">O151*3.594</f>
        <v>-37476.8628571429</v>
      </c>
      <c r="T151" s="88" t="n">
        <f aca="false">T150+N151</f>
        <v>-27656441</v>
      </c>
      <c r="U151" s="114" t="n">
        <f aca="false">U150+R151</f>
        <v>-2366601.16557143</v>
      </c>
    </row>
    <row r="152" customFormat="false" ht="12.75" hidden="true" customHeight="true" outlineLevel="0" collapsed="false">
      <c r="B152" s="101" t="n">
        <v>36858</v>
      </c>
      <c r="C152" s="102" t="n">
        <v>0</v>
      </c>
      <c r="D152" s="103" t="n">
        <v>73.54</v>
      </c>
      <c r="E152" s="103" t="n">
        <v>73.617</v>
      </c>
      <c r="F152" s="104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12" t="n">
        <f aca="false">N152/42</f>
        <v>-11028.3333333333</v>
      </c>
      <c r="P152" s="112" t="n">
        <f aca="false">O152*$J$4</f>
        <v>-61919.5590216667</v>
      </c>
      <c r="Q152" s="113" t="n">
        <f aca="false">P152*$K$1</f>
        <v>-1753.36494537635</v>
      </c>
      <c r="R152" s="140" t="n">
        <f aca="false">O152*3.594</f>
        <v>-39635.83</v>
      </c>
      <c r="T152" s="88" t="n">
        <f aca="false">T151+N152</f>
        <v>-28119631</v>
      </c>
      <c r="U152" s="114" t="n">
        <f aca="false">U151+R152</f>
        <v>-2406236.99557143</v>
      </c>
    </row>
    <row r="153" customFormat="false" ht="12.75" hidden="true" customHeight="true" outlineLevel="0" collapsed="false">
      <c r="B153" s="101" t="n">
        <v>36859</v>
      </c>
      <c r="C153" s="102" t="n">
        <v>0</v>
      </c>
      <c r="D153" s="103" t="n">
        <v>72.359</v>
      </c>
      <c r="E153" s="103" t="n">
        <v>72.365</v>
      </c>
      <c r="F153" s="104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12" t="n">
        <f aca="false">N153/42</f>
        <v>-12030.4761904762</v>
      </c>
      <c r="P153" s="112" t="n">
        <f aca="false">O153*$J$4</f>
        <v>-67546.1792838095</v>
      </c>
      <c r="Q153" s="113" t="n">
        <f aca="false">P153*$K$1</f>
        <v>-1912.69293292118</v>
      </c>
      <c r="R153" s="140" t="n">
        <f aca="false">O153*3.594</f>
        <v>-43237.5314285714</v>
      </c>
      <c r="T153" s="88" t="n">
        <f aca="false">T152+N153</f>
        <v>-28624911</v>
      </c>
      <c r="U153" s="114" t="n">
        <f aca="false">U152+R153</f>
        <v>-2449474.527</v>
      </c>
    </row>
    <row r="154" customFormat="false" ht="13.5" hidden="true" customHeight="true" outlineLevel="0" collapsed="false">
      <c r="B154" s="105" t="n">
        <v>36860</v>
      </c>
      <c r="C154" s="106" t="n">
        <v>0</v>
      </c>
      <c r="D154" s="107" t="n">
        <v>71.1</v>
      </c>
      <c r="E154" s="107" t="n">
        <v>71.102</v>
      </c>
      <c r="F154" s="108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12" t="n">
        <f aca="false">N154/42</f>
        <v>-12029.5238095238</v>
      </c>
      <c r="P154" s="112" t="n">
        <f aca="false">O154*$J$4</f>
        <v>-67540.8320561905</v>
      </c>
      <c r="Q154" s="113" t="n">
        <f aca="false">P154*$K$1</f>
        <v>-1912.54151644454</v>
      </c>
      <c r="R154" s="140" t="n">
        <f aca="false">O154*3.594</f>
        <v>-43234.1085714286</v>
      </c>
      <c r="T154" s="88" t="n">
        <f aca="false">T153+N154</f>
        <v>-29130151</v>
      </c>
      <c r="U154" s="114" t="n">
        <f aca="false">U153+R154</f>
        <v>-2492708.63557143</v>
      </c>
    </row>
    <row r="155" customFormat="false" ht="28.5" hidden="true" customHeight="true" outlineLevel="0" collapsed="false">
      <c r="B155" s="145" t="s">
        <v>42</v>
      </c>
      <c r="C155" s="102"/>
      <c r="D155" s="103"/>
      <c r="E155" s="103"/>
      <c r="F155" s="111"/>
      <c r="K155" s="6"/>
      <c r="L155" s="6"/>
      <c r="O155" s="112"/>
      <c r="P155" s="112"/>
      <c r="Q155" s="113"/>
      <c r="R155" s="140" t="n">
        <f aca="false">O155*3.594</f>
        <v>0</v>
      </c>
    </row>
    <row r="156" customFormat="false" ht="12.75" hidden="true" customHeight="true" outlineLevel="0" collapsed="false">
      <c r="B156" s="97" t="n">
        <v>36861</v>
      </c>
      <c r="C156" s="98" t="n">
        <v>0</v>
      </c>
      <c r="D156" s="99" t="n">
        <v>69.677</v>
      </c>
      <c r="E156" s="99" t="n">
        <v>69.685</v>
      </c>
      <c r="F156" s="100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12" t="n">
        <f aca="false">N156/42</f>
        <v>-13632.8571428571</v>
      </c>
      <c r="P156" s="112" t="n">
        <f aca="false">O156*$J$4</f>
        <v>-76542.8897528571</v>
      </c>
      <c r="Q156" s="113" t="n">
        <f aca="false">P156*$K$1</f>
        <v>-2167.45115486861</v>
      </c>
      <c r="R156" s="140" t="n">
        <f aca="false">O156*3.594</f>
        <v>-48996.4885714286</v>
      </c>
      <c r="T156" s="88" t="n">
        <f aca="false">T154+N156</f>
        <v>-29702731</v>
      </c>
      <c r="U156" s="114" t="n">
        <f aca="false">U154+R156</f>
        <v>-2541705.12414286</v>
      </c>
    </row>
    <row r="157" customFormat="false" ht="12.75" hidden="true" customHeight="true" outlineLevel="0" collapsed="false">
      <c r="B157" s="101" t="n">
        <v>36862</v>
      </c>
      <c r="C157" s="102" t="n">
        <v>0</v>
      </c>
      <c r="D157" s="103" t="n">
        <v>68.249</v>
      </c>
      <c r="E157" s="103" t="n">
        <v>68.251</v>
      </c>
      <c r="F157" s="104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12" t="n">
        <f aca="false">N157/42</f>
        <v>-13832.380952381</v>
      </c>
      <c r="P157" s="112" t="n">
        <f aca="false">O157*$J$4</f>
        <v>-77663.1339390476</v>
      </c>
      <c r="Q157" s="113" t="n">
        <f aca="false">P157*$K$1</f>
        <v>-2199.17290672477</v>
      </c>
      <c r="R157" s="140" t="n">
        <f aca="false">O157*3.594</f>
        <v>-49713.5771428571</v>
      </c>
      <c r="T157" s="88" t="n">
        <f aca="false">T156+N157</f>
        <v>-30283691</v>
      </c>
      <c r="U157" s="114" t="n">
        <f aca="false">U156+R157</f>
        <v>-2591418.70128571</v>
      </c>
    </row>
    <row r="158" customFormat="false" ht="12.75" hidden="true" customHeight="true" outlineLevel="0" collapsed="false">
      <c r="B158" s="101" t="n">
        <v>36863</v>
      </c>
      <c r="C158" s="102" t="n">
        <v>0</v>
      </c>
      <c r="D158" s="103" t="n">
        <v>66.856</v>
      </c>
      <c r="E158" s="103" t="n">
        <v>66.866</v>
      </c>
      <c r="F158" s="104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12" t="n">
        <f aca="false">N158/42</f>
        <v>-13430.9523809524</v>
      </c>
      <c r="P158" s="112" t="n">
        <f aca="false">O158*$J$4</f>
        <v>-75409.277497619</v>
      </c>
      <c r="Q158" s="113" t="n">
        <f aca="false">P158*$K$1</f>
        <v>-2135.35086182085</v>
      </c>
      <c r="R158" s="140" t="n">
        <f aca="false">O158*3.594</f>
        <v>-48270.8428571429</v>
      </c>
      <c r="T158" s="88" t="n">
        <f aca="false">T157+N158</f>
        <v>-30847791</v>
      </c>
      <c r="U158" s="114" t="n">
        <f aca="false">U157+R158</f>
        <v>-2639689.54414286</v>
      </c>
    </row>
    <row r="159" customFormat="false" ht="12.75" hidden="true" customHeight="true" outlineLevel="0" collapsed="false">
      <c r="B159" s="101" t="n">
        <v>36864</v>
      </c>
      <c r="C159" s="102" t="n">
        <v>0</v>
      </c>
      <c r="D159" s="103" t="n">
        <v>65.706</v>
      </c>
      <c r="E159" s="103" t="n">
        <v>65.714</v>
      </c>
      <c r="F159" s="104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12" t="n">
        <f aca="false">N159/42</f>
        <v>-11024.5238095238</v>
      </c>
      <c r="P159" s="112" t="n">
        <f aca="false">O159*$J$4</f>
        <v>-61898.1701111905</v>
      </c>
      <c r="Q159" s="113" t="n">
        <f aca="false">P159*$K$1</f>
        <v>-1752.75927946979</v>
      </c>
      <c r="R159" s="140" t="n">
        <f aca="false">O159*3.594</f>
        <v>-39622.1385714286</v>
      </c>
      <c r="T159" s="88" t="n">
        <f aca="false">T158+N159</f>
        <v>-31310821</v>
      </c>
      <c r="U159" s="114" t="n">
        <f aca="false">U158+R159</f>
        <v>-2679311.68271429</v>
      </c>
    </row>
    <row r="160" customFormat="false" ht="12.75" hidden="true" customHeight="true" outlineLevel="0" collapsed="false">
      <c r="B160" s="101" t="n">
        <v>36865</v>
      </c>
      <c r="C160" s="102" t="n">
        <v>0</v>
      </c>
      <c r="D160" s="103" t="n">
        <v>65.468</v>
      </c>
      <c r="E160" s="103" t="n">
        <v>65.473</v>
      </c>
      <c r="F160" s="104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12" t="n">
        <f aca="false">N160/42</f>
        <v>-2405.2380952381</v>
      </c>
      <c r="P160" s="112" t="n">
        <f aca="false">O160*$J$4</f>
        <v>-13504.4233519048</v>
      </c>
      <c r="Q160" s="113" t="n">
        <f aca="false">P160*$K$1</f>
        <v>-382.40231175526</v>
      </c>
      <c r="R160" s="140" t="n">
        <f aca="false">O160*3.594</f>
        <v>-8644.42571428572</v>
      </c>
      <c r="T160" s="88" t="n">
        <f aca="false">T159+N160</f>
        <v>-31411841</v>
      </c>
      <c r="U160" s="114" t="n">
        <f aca="false">U159+R160</f>
        <v>-2687956.10842857</v>
      </c>
    </row>
    <row r="161" customFormat="false" ht="12.75" hidden="true" customHeight="true" outlineLevel="0" collapsed="false">
      <c r="B161" s="101" t="n">
        <v>36866</v>
      </c>
      <c r="C161" s="102" t="n">
        <v>0</v>
      </c>
      <c r="D161" s="103" t="n">
        <v>63.369</v>
      </c>
      <c r="E161" s="103" t="n">
        <v>63.361</v>
      </c>
      <c r="F161" s="104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12" t="n">
        <f aca="false">N161/42</f>
        <v>-20243.8095238095</v>
      </c>
      <c r="P161" s="112" t="n">
        <f aca="false">O161*$J$4</f>
        <v>-113660.670270476</v>
      </c>
      <c r="Q161" s="113" t="n">
        <f aca="false">P161*$K$1</f>
        <v>-3218.50862746776</v>
      </c>
      <c r="R161" s="140" t="n">
        <f aca="false">O161*3.594</f>
        <v>-72756.2514285714</v>
      </c>
      <c r="T161" s="88" t="n">
        <f aca="false">T160+N161</f>
        <v>-32262081</v>
      </c>
      <c r="U161" s="114" t="n">
        <f aca="false">U160+R161</f>
        <v>-2760712.35985714</v>
      </c>
    </row>
    <row r="162" customFormat="false" ht="12.75" hidden="true" customHeight="true" outlineLevel="0" collapsed="false">
      <c r="B162" s="101" t="n">
        <v>36867</v>
      </c>
      <c r="C162" s="102" t="n">
        <v>0</v>
      </c>
      <c r="D162" s="103" t="n">
        <v>61.094</v>
      </c>
      <c r="E162" s="103" t="n">
        <v>61.099</v>
      </c>
      <c r="F162" s="104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12" t="n">
        <f aca="false">N162/42</f>
        <v>-21845.2380952381</v>
      </c>
      <c r="P162" s="112" t="n">
        <f aca="false">O162*$J$4</f>
        <v>-122652.033511905</v>
      </c>
      <c r="Q162" s="113" t="n">
        <f aca="false">P162*$K$1</f>
        <v>-3473.11543293854</v>
      </c>
      <c r="R162" s="140" t="n">
        <f aca="false">O162*3.594</f>
        <v>-78511.7857142857</v>
      </c>
      <c r="T162" s="88" t="n">
        <f aca="false">T161+N162</f>
        <v>-33179581</v>
      </c>
      <c r="U162" s="114" t="n">
        <f aca="false">U161+R162</f>
        <v>-2839224.14557143</v>
      </c>
    </row>
    <row r="163" customFormat="false" ht="12.75" hidden="true" customHeight="true" outlineLevel="0" collapsed="false">
      <c r="B163" s="101" t="n">
        <v>36868</v>
      </c>
      <c r="C163" s="102" t="n">
        <v>0</v>
      </c>
      <c r="D163" s="103" t="n">
        <v>58.789</v>
      </c>
      <c r="E163" s="103" t="n">
        <v>58.791</v>
      </c>
      <c r="F163" s="104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12" t="n">
        <f aca="false">N163/42</f>
        <v>-22044.0476190476</v>
      </c>
      <c r="P163" s="112" t="n">
        <f aca="false">O163*$J$4</f>
        <v>-123768.267277381</v>
      </c>
      <c r="Q163" s="113" t="n">
        <f aca="false">P163*$K$1</f>
        <v>-3504.72362243722</v>
      </c>
      <c r="R163" s="140" t="n">
        <f aca="false">O163*3.594</f>
        <v>-79226.3071428571</v>
      </c>
      <c r="T163" s="88" t="n">
        <f aca="false">T162+N163</f>
        <v>-34105431</v>
      </c>
      <c r="U163" s="114" t="n">
        <f aca="false">U162+R163</f>
        <v>-2918450.45271429</v>
      </c>
    </row>
    <row r="164" customFormat="false" ht="12.75" hidden="true" customHeight="true" outlineLevel="0" collapsed="false">
      <c r="B164" s="101" t="n">
        <v>36869</v>
      </c>
      <c r="C164" s="102" t="n">
        <v>0</v>
      </c>
      <c r="D164" s="103" t="n">
        <v>56.853</v>
      </c>
      <c r="E164" s="103" t="n">
        <v>56.854</v>
      </c>
      <c r="F164" s="104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12" t="n">
        <f aca="false">N164/42</f>
        <v>-18635.7142857143</v>
      </c>
      <c r="P164" s="112" t="n">
        <f aca="false">O164*$J$4</f>
        <v>-104631.876435714</v>
      </c>
      <c r="Q164" s="113" t="n">
        <f aca="false">P164*$K$1</f>
        <v>-2962.84190666049</v>
      </c>
      <c r="R164" s="140" t="n">
        <f aca="false">O164*3.594</f>
        <v>-66976.7571428571</v>
      </c>
      <c r="T164" s="88" t="n">
        <f aca="false">T163+N164</f>
        <v>-34888131</v>
      </c>
      <c r="U164" s="114" t="n">
        <f aca="false">U163+R164</f>
        <v>-2985427.20985714</v>
      </c>
    </row>
    <row r="165" customFormat="false" ht="12.75" hidden="true" customHeight="true" outlineLevel="0" collapsed="false">
      <c r="B165" s="101" t="n">
        <v>36870</v>
      </c>
      <c r="C165" s="102" t="n">
        <v>0</v>
      </c>
      <c r="D165" s="103" t="n">
        <v>55.049</v>
      </c>
      <c r="E165" s="103" t="n">
        <v>55.051</v>
      </c>
      <c r="F165" s="104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12" t="n">
        <f aca="false">N165/42</f>
        <v>-17432.1428571429</v>
      </c>
      <c r="P165" s="112" t="n">
        <f aca="false">O165*$J$4</f>
        <v>-97874.3175321429</v>
      </c>
      <c r="Q165" s="113" t="n">
        <f aca="false">P165*$K$1</f>
        <v>-2771.48933430622</v>
      </c>
      <c r="R165" s="140" t="n">
        <f aca="false">O165*3.594</f>
        <v>-62651.1214285714</v>
      </c>
      <c r="T165" s="88" t="n">
        <f aca="false">T164+N165</f>
        <v>-35620281</v>
      </c>
      <c r="U165" s="114" t="n">
        <f aca="false">U164+R165</f>
        <v>-3048078.33128571</v>
      </c>
    </row>
    <row r="166" customFormat="false" ht="12.75" hidden="true" customHeight="true" outlineLevel="0" collapsed="false">
      <c r="B166" s="101" t="n">
        <v>36871</v>
      </c>
      <c r="C166" s="102" t="n">
        <v>0</v>
      </c>
      <c r="D166" s="103" t="n">
        <v>52.899</v>
      </c>
      <c r="E166" s="103" t="n">
        <v>52.899</v>
      </c>
      <c r="F166" s="104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12" t="n">
        <f aca="false">N166/42</f>
        <v>-20636.6666666667</v>
      </c>
      <c r="P166" s="112" t="n">
        <f aca="false">O166*$J$4</f>
        <v>-115866.401663333</v>
      </c>
      <c r="Q166" s="113" t="n">
        <f aca="false">P166*$K$1</f>
        <v>-3280.96792408191</v>
      </c>
      <c r="R166" s="140" t="n">
        <f aca="false">O166*3.594</f>
        <v>-74168.18</v>
      </c>
      <c r="T166" s="88" t="n">
        <f aca="false">T165+N166</f>
        <v>-36487021</v>
      </c>
      <c r="U166" s="114" t="n">
        <f aca="false">U165+R166</f>
        <v>-3122246.51128571</v>
      </c>
    </row>
    <row r="167" customFormat="false" ht="12.75" hidden="true" customHeight="true" outlineLevel="0" collapsed="false">
      <c r="B167" s="101" t="n">
        <v>36872</v>
      </c>
      <c r="C167" s="102" t="n">
        <v>0</v>
      </c>
      <c r="D167" s="103" t="n">
        <v>50.636</v>
      </c>
      <c r="E167" s="103" t="n">
        <v>50.638</v>
      </c>
      <c r="F167" s="104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12" t="n">
        <f aca="false">N167/42</f>
        <v>-22438.3333333333</v>
      </c>
      <c r="P167" s="112" t="n">
        <f aca="false">O167*$J$4</f>
        <v>-125982.019511667</v>
      </c>
      <c r="Q167" s="113" t="n">
        <f aca="false">P167*$K$1</f>
        <v>-3567.41004376633</v>
      </c>
      <c r="R167" s="140" t="n">
        <f aca="false">O167*3.594</f>
        <v>-80643.37</v>
      </c>
      <c r="T167" s="88" t="n">
        <f aca="false">T166+N167</f>
        <v>-37429431</v>
      </c>
      <c r="U167" s="114" t="n">
        <f aca="false">U166+R167</f>
        <v>-3202889.88128571</v>
      </c>
    </row>
    <row r="168" customFormat="false" ht="12.75" hidden="true" customHeight="true" outlineLevel="0" collapsed="false">
      <c r="B168" s="101" t="n">
        <v>36873</v>
      </c>
      <c r="C168" s="102" t="n">
        <v>0</v>
      </c>
      <c r="D168" s="103" t="n">
        <v>48.324</v>
      </c>
      <c r="E168" s="103" t="n">
        <v>48.324</v>
      </c>
      <c r="F168" s="104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12" t="n">
        <f aca="false">N168/42</f>
        <v>-21635.2380952381</v>
      </c>
      <c r="P168" s="112" t="n">
        <f aca="false">O168*$J$4</f>
        <v>-121472.969821905</v>
      </c>
      <c r="Q168" s="113" t="n">
        <f aca="false">P168*$K$1</f>
        <v>-3439.72809983934</v>
      </c>
      <c r="R168" s="140" t="n">
        <f aca="false">O168*3.594</f>
        <v>-77757.0457142857</v>
      </c>
      <c r="T168" s="88" t="n">
        <f aca="false">T167+N168</f>
        <v>-38338111</v>
      </c>
      <c r="U168" s="114" t="n">
        <f aca="false">U167+R168</f>
        <v>-3280646.927</v>
      </c>
    </row>
    <row r="169" customFormat="false" ht="12.75" hidden="true" customHeight="true" outlineLevel="0" collapsed="false">
      <c r="B169" s="101" t="n">
        <v>36874</v>
      </c>
      <c r="C169" s="102" t="n">
        <v>0</v>
      </c>
      <c r="D169" s="103" t="n">
        <v>45.971</v>
      </c>
      <c r="E169" s="103" t="n">
        <v>45.972</v>
      </c>
      <c r="F169" s="104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12" t="n">
        <f aca="false">N169/42</f>
        <v>-22435</v>
      </c>
      <c r="P169" s="112" t="n">
        <f aca="false">O169*$J$4</f>
        <v>-125963.304215</v>
      </c>
      <c r="Q169" s="113" t="n">
        <f aca="false">P169*$K$1</f>
        <v>-3566.88008609809</v>
      </c>
      <c r="R169" s="140" t="n">
        <f aca="false">O169*3.594</f>
        <v>-80631.39</v>
      </c>
      <c r="T169" s="88" t="n">
        <f aca="false">T168+N169</f>
        <v>-39280381</v>
      </c>
      <c r="U169" s="114" t="n">
        <f aca="false">U168+R169</f>
        <v>-3361278.317</v>
      </c>
    </row>
    <row r="170" customFormat="false" ht="12.75" hidden="true" customHeight="true" outlineLevel="0" collapsed="false">
      <c r="B170" s="101" t="n">
        <v>36875</v>
      </c>
      <c r="C170" s="102" t="n">
        <v>0</v>
      </c>
      <c r="D170" s="103" t="n">
        <v>43.684</v>
      </c>
      <c r="E170" s="103" t="n">
        <v>43.688</v>
      </c>
      <c r="F170" s="104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12" t="n">
        <f aca="false">N170/42</f>
        <v>-22032.8571428571</v>
      </c>
      <c r="P170" s="112" t="n">
        <f aca="false">O170*$J$4</f>
        <v>-123705.437352857</v>
      </c>
      <c r="Q170" s="113" t="n">
        <f aca="false">P170*$K$1</f>
        <v>-3502.94447883669</v>
      </c>
      <c r="R170" s="140" t="n">
        <f aca="false">O170*3.594</f>
        <v>-79186.0885714286</v>
      </c>
      <c r="T170" s="88" t="n">
        <f aca="false">T169+N170</f>
        <v>-40205761</v>
      </c>
      <c r="U170" s="114" t="n">
        <f aca="false">U169+R170</f>
        <v>-3440464.40557143</v>
      </c>
    </row>
    <row r="171" customFormat="false" ht="12.75" hidden="true" customHeight="true" outlineLevel="0" collapsed="false">
      <c r="B171" s="101" t="n">
        <v>36876</v>
      </c>
      <c r="C171" s="102" t="n">
        <v>0</v>
      </c>
      <c r="D171" s="103" t="n">
        <v>41.59</v>
      </c>
      <c r="E171" s="103" t="n">
        <v>41.51</v>
      </c>
      <c r="F171" s="104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12" t="n">
        <f aca="false">N171/42</f>
        <v>-21029.7619047619</v>
      </c>
      <c r="P171" s="112" t="n">
        <f aca="false">O171*$J$4</f>
        <v>-118073.469863095</v>
      </c>
      <c r="Q171" s="113" t="n">
        <f aca="false">P171*$K$1</f>
        <v>-3343.46507481522</v>
      </c>
      <c r="R171" s="140" t="n">
        <f aca="false">O171*3.594</f>
        <v>-75580.9642857143</v>
      </c>
      <c r="T171" s="88" t="n">
        <f aca="false">T170+N171</f>
        <v>-41089011</v>
      </c>
      <c r="U171" s="114" t="n">
        <f aca="false">U170+R171</f>
        <v>-3516045.36985714</v>
      </c>
    </row>
    <row r="172" customFormat="false" ht="12.75" hidden="true" customHeight="true" outlineLevel="0" collapsed="false">
      <c r="B172" s="101" t="n">
        <v>36877</v>
      </c>
      <c r="C172" s="102" t="n">
        <v>0</v>
      </c>
      <c r="D172" s="103" t="n">
        <v>39.677</v>
      </c>
      <c r="E172" s="103" t="n">
        <v>39.675</v>
      </c>
      <c r="F172" s="104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12" t="n">
        <f aca="false">N172/42</f>
        <v>-17623.8095238095</v>
      </c>
      <c r="P172" s="112" t="n">
        <f aca="false">O172*$J$4</f>
        <v>-98950.4470904762</v>
      </c>
      <c r="Q172" s="113" t="n">
        <f aca="false">P172*$K$1</f>
        <v>-2801.96190023009</v>
      </c>
      <c r="R172" s="140" t="n">
        <f aca="false">O172*3.594</f>
        <v>-63339.9714285714</v>
      </c>
      <c r="T172" s="88" t="n">
        <f aca="false">T171+N172</f>
        <v>-41829211</v>
      </c>
      <c r="U172" s="114" t="n">
        <f aca="false">U171+R172</f>
        <v>-3579385.34128571</v>
      </c>
    </row>
    <row r="173" customFormat="false" ht="12.75" hidden="true" customHeight="true" outlineLevel="0" collapsed="false">
      <c r="B173" s="101" t="n">
        <v>36878</v>
      </c>
      <c r="C173" s="102" t="n">
        <v>0</v>
      </c>
      <c r="D173" s="103" t="n">
        <v>37.3</v>
      </c>
      <c r="E173" s="103" t="n">
        <v>37.302</v>
      </c>
      <c r="F173" s="104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12" t="n">
        <f aca="false">N173/42</f>
        <v>-20626.9047619048</v>
      </c>
      <c r="P173" s="112" t="n">
        <f aca="false">O173*$J$4</f>
        <v>-115811.592580238</v>
      </c>
      <c r="Q173" s="113" t="n">
        <f aca="false">P173*$K$1</f>
        <v>-3279.41590519635</v>
      </c>
      <c r="R173" s="140" t="n">
        <f aca="false">O173*3.594</f>
        <v>-74133.0957142857</v>
      </c>
      <c r="T173" s="88" t="n">
        <f aca="false">T172+N173</f>
        <v>-42695541</v>
      </c>
      <c r="U173" s="114" t="n">
        <f aca="false">U172+R173</f>
        <v>-3653518.437</v>
      </c>
    </row>
    <row r="174" customFormat="false" ht="12.75" hidden="true" customHeight="true" outlineLevel="0" collapsed="false">
      <c r="B174" s="101" t="n">
        <v>36879</v>
      </c>
      <c r="C174" s="102" t="n">
        <v>0</v>
      </c>
      <c r="D174" s="103" t="n">
        <v>35.913</v>
      </c>
      <c r="E174" s="103" t="n">
        <v>35.918</v>
      </c>
      <c r="F174" s="104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12" t="n">
        <f aca="false">N174/42</f>
        <v>-15419.2857142857</v>
      </c>
      <c r="P174" s="112" t="n">
        <f aca="false">O174*$J$4</f>
        <v>-86572.9519592857</v>
      </c>
      <c r="Q174" s="113" t="n">
        <f aca="false">P174*$K$1</f>
        <v>-2451.47061092679</v>
      </c>
      <c r="R174" s="140" t="n">
        <f aca="false">O174*3.594</f>
        <v>-55416.9128571429</v>
      </c>
      <c r="T174" s="88" t="n">
        <f aca="false">T173+N174</f>
        <v>-43343151</v>
      </c>
      <c r="U174" s="114" t="n">
        <f aca="false">U173+R174</f>
        <v>-3708935.34985714</v>
      </c>
    </row>
    <row r="175" customFormat="false" ht="12.75" hidden="true" customHeight="true" outlineLevel="0" collapsed="false">
      <c r="B175" s="101" t="n">
        <v>36880</v>
      </c>
      <c r="C175" s="102" t="n">
        <v>0</v>
      </c>
      <c r="D175" s="103" t="n">
        <v>34.667</v>
      </c>
      <c r="E175" s="103" t="n">
        <v>34.671</v>
      </c>
      <c r="F175" s="104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12" t="n">
        <f aca="false">N175/42</f>
        <v>-12014.5238095238</v>
      </c>
      <c r="P175" s="112" t="n">
        <f aca="false">O175*$J$4</f>
        <v>-67456.6132211905</v>
      </c>
      <c r="Q175" s="113" t="n">
        <f aca="false">P175*$K$1</f>
        <v>-1910.15670693746</v>
      </c>
      <c r="R175" s="140" t="n">
        <f aca="false">O175*3.594</f>
        <v>-43180.1985714286</v>
      </c>
      <c r="T175" s="88" t="n">
        <f aca="false">T174+N175</f>
        <v>-43847761</v>
      </c>
      <c r="U175" s="114" t="n">
        <f aca="false">U174+R175</f>
        <v>-3752115.54842857</v>
      </c>
    </row>
    <row r="176" customFormat="false" ht="12.75" hidden="true" customHeight="true" outlineLevel="0" collapsed="false">
      <c r="B176" s="101" t="n">
        <v>36881</v>
      </c>
      <c r="C176" s="102" t="n">
        <v>0</v>
      </c>
      <c r="D176" s="103" t="n">
        <v>33.278</v>
      </c>
      <c r="E176" s="103" t="n">
        <v>33.279</v>
      </c>
      <c r="F176" s="104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12" t="n">
        <f aca="false">N176/42</f>
        <v>-13415.9523809524</v>
      </c>
      <c r="P176" s="112" t="n">
        <f aca="false">O176*$J$4</f>
        <v>-75325.0586626191</v>
      </c>
      <c r="Q176" s="113" t="n">
        <f aca="false">P176*$K$1</f>
        <v>-2132.96605231377</v>
      </c>
      <c r="R176" s="140" t="n">
        <f aca="false">O176*3.594</f>
        <v>-48216.9328571429</v>
      </c>
      <c r="T176" s="88" t="n">
        <f aca="false">T175+N176</f>
        <v>-44411231</v>
      </c>
      <c r="U176" s="114" t="n">
        <f aca="false">U175+R176</f>
        <v>-3800332.48128571</v>
      </c>
    </row>
    <row r="177" customFormat="false" ht="12.75" hidden="true" customHeight="true" outlineLevel="0" collapsed="false">
      <c r="B177" s="101" t="n">
        <v>36882</v>
      </c>
      <c r="C177" s="102" t="n">
        <v>0</v>
      </c>
      <c r="D177" s="103" t="n">
        <v>31.891</v>
      </c>
      <c r="E177" s="103" t="n">
        <v>31.889</v>
      </c>
      <c r="F177" s="104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12" t="n">
        <f aca="false">N177/42</f>
        <v>-13415.2380952381</v>
      </c>
      <c r="P177" s="112" t="n">
        <f aca="false">O177*$J$4</f>
        <v>-75321.0482419048</v>
      </c>
      <c r="Q177" s="113" t="n">
        <f aca="false">P177*$K$1</f>
        <v>-2132.85248995629</v>
      </c>
      <c r="R177" s="140" t="n">
        <f aca="false">O177*3.594</f>
        <v>-48214.3657142857</v>
      </c>
      <c r="T177" s="88" t="n">
        <f aca="false">T176+N177</f>
        <v>-44974671</v>
      </c>
      <c r="U177" s="114" t="n">
        <f aca="false">U176+R177</f>
        <v>-3848546.847</v>
      </c>
    </row>
    <row r="178" customFormat="false" ht="12.75" hidden="true" customHeight="true" outlineLevel="0" collapsed="false">
      <c r="B178" s="101" t="n">
        <v>36883</v>
      </c>
      <c r="C178" s="102" t="n">
        <v>0</v>
      </c>
      <c r="D178" s="103" t="n">
        <v>30.462</v>
      </c>
      <c r="E178" s="103" t="n">
        <v>30.467</v>
      </c>
      <c r="F178" s="104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12" t="n">
        <f aca="false">N178/42</f>
        <v>-13615</v>
      </c>
      <c r="P178" s="112" t="n">
        <f aca="false">O178*$J$4</f>
        <v>-76442.629235</v>
      </c>
      <c r="Q178" s="113" t="n">
        <f aca="false">P178*$K$1</f>
        <v>-2164.6120959316</v>
      </c>
      <c r="R178" s="140" t="n">
        <f aca="false">O178*3.594</f>
        <v>-48932.31</v>
      </c>
      <c r="T178" s="88" t="n">
        <f aca="false">T177+N178</f>
        <v>-45546501</v>
      </c>
      <c r="U178" s="114" t="n">
        <f aca="false">U177+R178</f>
        <v>-3897479.157</v>
      </c>
    </row>
    <row r="179" customFormat="false" ht="12.75" hidden="true" customHeight="true" outlineLevel="0" collapsed="false">
      <c r="B179" s="101" t="n">
        <v>36884</v>
      </c>
      <c r="C179" s="102" t="n">
        <v>0</v>
      </c>
      <c r="D179" s="103" t="n">
        <v>29.128</v>
      </c>
      <c r="E179" s="103" t="n">
        <v>29.133</v>
      </c>
      <c r="F179" s="104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12" t="n">
        <f aca="false">N179/42</f>
        <v>-12813.5714285714</v>
      </c>
      <c r="P179" s="112" t="n">
        <f aca="false">O179*$J$4</f>
        <v>-71942.9371935714</v>
      </c>
      <c r="Q179" s="113" t="n">
        <f aca="false">P179*$K$1</f>
        <v>-2037.19513083873</v>
      </c>
      <c r="R179" s="140" t="n">
        <f aca="false">O179*3.594</f>
        <v>-46051.9757142857</v>
      </c>
      <c r="T179" s="88" t="n">
        <f aca="false">T178+N179</f>
        <v>-46084671</v>
      </c>
      <c r="U179" s="114" t="n">
        <f aca="false">U178+R179</f>
        <v>-3943531.13271429</v>
      </c>
    </row>
    <row r="180" customFormat="false" ht="12.75" hidden="true" customHeight="true" outlineLevel="0" collapsed="false">
      <c r="B180" s="101" t="n">
        <v>36885</v>
      </c>
      <c r="C180" s="102" t="n">
        <v>0</v>
      </c>
      <c r="D180" s="103" t="n">
        <v>27.712</v>
      </c>
      <c r="E180" s="103" t="n">
        <v>27.714</v>
      </c>
      <c r="F180" s="104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12" t="n">
        <f aca="false">N180/42</f>
        <v>-13614.2857142857</v>
      </c>
      <c r="P180" s="112" t="n">
        <f aca="false">O180*$J$4</f>
        <v>-76438.6188142857</v>
      </c>
      <c r="Q180" s="113" t="n">
        <f aca="false">P180*$K$1</f>
        <v>-2164.49853357412</v>
      </c>
      <c r="R180" s="140" t="n">
        <f aca="false">O180*3.594</f>
        <v>-48929.7428571429</v>
      </c>
      <c r="T180" s="88" t="n">
        <f aca="false">T179+N180</f>
        <v>-46656471</v>
      </c>
      <c r="U180" s="114" t="n">
        <f aca="false">U179+R180</f>
        <v>-3992460.87557143</v>
      </c>
    </row>
    <row r="181" customFormat="false" ht="12.75" hidden="true" customHeight="true" outlineLevel="0" collapsed="false">
      <c r="B181" s="101" t="n">
        <v>36886</v>
      </c>
      <c r="C181" s="102" t="n">
        <v>0</v>
      </c>
      <c r="D181" s="103" t="n">
        <v>26.239</v>
      </c>
      <c r="E181" s="103" t="n">
        <v>26.24</v>
      </c>
      <c r="F181" s="104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12" t="n">
        <f aca="false">N181/42</f>
        <v>-14214.0476190476</v>
      </c>
      <c r="P181" s="112" t="n">
        <f aca="false">O181*$J$4</f>
        <v>-79806.0354073809</v>
      </c>
      <c r="Q181" s="113" t="n">
        <f aca="false">P181*$K$1</f>
        <v>-2259.8530597384</v>
      </c>
      <c r="R181" s="140" t="n">
        <f aca="false">O181*3.594</f>
        <v>-51085.2871428571</v>
      </c>
      <c r="T181" s="88" t="n">
        <f aca="false">T180+N181</f>
        <v>-47253461</v>
      </c>
      <c r="U181" s="114" t="n">
        <f aca="false">U180+R181</f>
        <v>-4043546.16271429</v>
      </c>
    </row>
    <row r="182" customFormat="false" ht="12.75" hidden="true" customHeight="true" outlineLevel="0" collapsed="false">
      <c r="B182" s="101" t="n">
        <v>36887</v>
      </c>
      <c r="C182" s="102" t="n">
        <v>0</v>
      </c>
      <c r="D182" s="103" t="n">
        <v>24.787</v>
      </c>
      <c r="E182" s="103" t="n">
        <v>24.792</v>
      </c>
      <c r="F182" s="104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12" t="n">
        <f aca="false">N182/42</f>
        <v>-13813.3333333333</v>
      </c>
      <c r="P182" s="112" t="n">
        <f aca="false">O182*$J$4</f>
        <v>-77556.1893866667</v>
      </c>
      <c r="Q182" s="113" t="n">
        <f aca="false">P182*$K$1</f>
        <v>-2196.14457719196</v>
      </c>
      <c r="R182" s="140" t="n">
        <f aca="false">O182*3.594</f>
        <v>-49645.12</v>
      </c>
      <c r="T182" s="88" t="n">
        <f aca="false">T181+N182</f>
        <v>-47833621</v>
      </c>
      <c r="U182" s="114" t="n">
        <f aca="false">U181+R182</f>
        <v>-4093191.28271429</v>
      </c>
    </row>
    <row r="183" customFormat="false" ht="12.75" hidden="true" customHeight="true" outlineLevel="0" collapsed="false">
      <c r="B183" s="101" t="n">
        <v>36888</v>
      </c>
      <c r="C183" s="102" t="n">
        <v>0</v>
      </c>
      <c r="D183" s="103" t="n">
        <v>23.375</v>
      </c>
      <c r="E183" s="103" t="n">
        <v>23.378</v>
      </c>
      <c r="F183" s="104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12" t="n">
        <f aca="false">N183/42</f>
        <v>-13412.380952381</v>
      </c>
      <c r="P183" s="112" t="n">
        <f aca="false">O183*$J$4</f>
        <v>-75305.0065590476</v>
      </c>
      <c r="Q183" s="113" t="n">
        <f aca="false">P183*$K$1</f>
        <v>-2132.39824052636</v>
      </c>
      <c r="R183" s="140" t="n">
        <f aca="false">O183*3.594</f>
        <v>-48204.0971428571</v>
      </c>
      <c r="T183" s="88" t="n">
        <f aca="false">T182+N183</f>
        <v>-48396941</v>
      </c>
      <c r="U183" s="114" t="n">
        <f aca="false">U182+R183</f>
        <v>-4141395.37985714</v>
      </c>
    </row>
    <row r="184" customFormat="false" ht="12.75" hidden="true" customHeight="true" outlineLevel="0" collapsed="false">
      <c r="A184" s="115"/>
      <c r="B184" s="116" t="n">
        <v>36889</v>
      </c>
      <c r="C184" s="117" t="n">
        <v>0</v>
      </c>
      <c r="D184" s="118"/>
      <c r="E184" s="118"/>
      <c r="F184" s="119" t="n">
        <f aca="false">E184/104.1667*100</f>
        <v>0</v>
      </c>
      <c r="G184" s="120" t="s">
        <v>40</v>
      </c>
      <c r="H184" s="121" t="n">
        <f aca="false">H183-($AP$2*0.65)</f>
        <v>8923260</v>
      </c>
      <c r="I184" s="121" t="n">
        <f aca="false">H184/42</f>
        <v>212458.571428571</v>
      </c>
      <c r="J184" s="121" t="n">
        <f aca="false">I184*$J$4</f>
        <v>1192867.55809857</v>
      </c>
      <c r="K184" s="121" t="n">
        <f aca="false">J184*$K$1</f>
        <v>33778.2147336492</v>
      </c>
      <c r="L184" s="121" t="n">
        <f aca="false">K184*$L$1</f>
        <v>763561.914790283</v>
      </c>
      <c r="M184" s="115"/>
      <c r="N184" s="121" t="n">
        <f aca="false">H184-H183</f>
        <v>-516100</v>
      </c>
      <c r="O184" s="123" t="n">
        <f aca="false">N184/42</f>
        <v>-12288.0952380952</v>
      </c>
      <c r="P184" s="123" t="n">
        <f aca="false">O184*$J$4</f>
        <v>-68992.6043547619</v>
      </c>
      <c r="Q184" s="124" t="n">
        <f aca="false">P184*$K$1</f>
        <v>-1953.6510898524</v>
      </c>
      <c r="R184" s="144" t="n">
        <f aca="false">O184*3.594</f>
        <v>-44163.4142857143</v>
      </c>
      <c r="S184" s="115"/>
      <c r="T184" s="122" t="n">
        <f aca="false">T183+N184</f>
        <v>-48913041</v>
      </c>
      <c r="U184" s="125" t="n">
        <f aca="false">U183+R184</f>
        <v>-4185558.79414286</v>
      </c>
      <c r="V184" s="115"/>
      <c r="W184" s="115"/>
      <c r="X184" s="115"/>
      <c r="Y184" s="115"/>
      <c r="Z184" s="126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</row>
    <row r="185" customFormat="false" ht="12.75" hidden="true" customHeight="true" outlineLevel="0" collapsed="false">
      <c r="B185" s="101" t="n">
        <v>36890</v>
      </c>
      <c r="C185" s="102" t="n">
        <v>0</v>
      </c>
      <c r="D185" s="103" t="n">
        <v>100.0775</v>
      </c>
      <c r="E185" s="103" t="n">
        <v>100.067</v>
      </c>
      <c r="F185" s="104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12" t="n">
        <f aca="false">N185/42</f>
        <v>-18004.9047619048</v>
      </c>
      <c r="P185" s="112" t="n">
        <f aca="false">O185*$J$4</f>
        <v>-101090.140222238</v>
      </c>
      <c r="Q185" s="113" t="n">
        <f aca="false">P185*$K$1</f>
        <v>-2862.55120335774</v>
      </c>
      <c r="R185" s="140" t="n">
        <f aca="false">O185*3.594</f>
        <v>-64709.6277142857</v>
      </c>
      <c r="T185" s="88" t="n">
        <f aca="false">T184+N185</f>
        <v>-49669247</v>
      </c>
      <c r="U185" s="114" t="n">
        <f aca="false">U184+R185</f>
        <v>-4250268.42185714</v>
      </c>
    </row>
    <row r="186" customFormat="false" ht="13.5" hidden="true" customHeight="true" outlineLevel="0" collapsed="false">
      <c r="B186" s="105" t="n">
        <v>36891</v>
      </c>
      <c r="C186" s="106" t="n">
        <v>0</v>
      </c>
      <c r="D186" s="107" t="n">
        <v>98.188</v>
      </c>
      <c r="E186" s="107" t="n">
        <v>98.188</v>
      </c>
      <c r="F186" s="108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12" t="n">
        <f aca="false">N186/42</f>
        <v>-18070.4761904762</v>
      </c>
      <c r="P186" s="112" t="n">
        <f aca="false">O186*$J$4</f>
        <v>-101458.29684381</v>
      </c>
      <c r="Q186" s="113" t="n">
        <f aca="false">P186*$K$1</f>
        <v>-2872.97622777443</v>
      </c>
      <c r="R186" s="140" t="n">
        <f aca="false">O186*3.594</f>
        <v>-64945.2914285714</v>
      </c>
      <c r="T186" s="88" t="n">
        <f aca="false">T185+N186</f>
        <v>-50428207</v>
      </c>
      <c r="U186" s="114" t="n">
        <f aca="false">U185+R186</f>
        <v>-4315213.71328571</v>
      </c>
    </row>
    <row r="187" customFormat="false" ht="13.5" hidden="false" customHeight="true" outlineLevel="0" collapsed="false">
      <c r="G187" s="5" t="s">
        <v>40</v>
      </c>
      <c r="K187" s="88"/>
      <c r="L187" s="88"/>
      <c r="M187" s="6"/>
      <c r="O187" s="6"/>
      <c r="P187" s="6"/>
      <c r="Q187" s="6"/>
      <c r="R187" s="143"/>
    </row>
    <row r="188" customFormat="false" ht="18.75" hidden="false" customHeight="true" outlineLevel="0" collapsed="false">
      <c r="B188" s="146" t="s">
        <v>43</v>
      </c>
      <c r="G188" s="5" t="s">
        <v>40</v>
      </c>
      <c r="K188" s="88"/>
      <c r="L188" s="88"/>
      <c r="M188" s="6"/>
      <c r="O188" s="6"/>
      <c r="P188" s="6"/>
      <c r="Q188" s="6"/>
      <c r="R188" s="143"/>
      <c r="AF188" s="6" t="n">
        <f aca="false">K189</f>
        <v>147322.288674374</v>
      </c>
      <c r="AG188" s="0" t="s">
        <v>44</v>
      </c>
    </row>
    <row r="189" customFormat="false" ht="12.75" hidden="false" customHeight="true" outlineLevel="0" collapsed="false">
      <c r="B189" s="97" t="n">
        <v>36892</v>
      </c>
      <c r="C189" s="98" t="n">
        <v>1</v>
      </c>
      <c r="D189" s="99" t="n">
        <v>96.361</v>
      </c>
      <c r="E189" s="99" t="n">
        <v>96.351</v>
      </c>
      <c r="F189" s="100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6" t="n">
        <f aca="false">O189*3.594</f>
        <v>-63496.5671428571</v>
      </c>
      <c r="T189" s="114" t="n">
        <f aca="false">T188+N189</f>
        <v>-742030</v>
      </c>
      <c r="U189" s="114" t="n">
        <f aca="false">U188+R189</f>
        <v>-63496.5671428571</v>
      </c>
      <c r="X189" s="147" t="n">
        <f aca="false">B189</f>
        <v>36892</v>
      </c>
      <c r="Y189" s="148" t="n">
        <f aca="false">IF(AF188&lt;0,"0",AF188)-AA2</f>
        <v>138092.288674374</v>
      </c>
      <c r="Z189" s="149"/>
      <c r="AA189" s="150" t="n">
        <f aca="false">Q189*-1</f>
        <v>2808.88920403639</v>
      </c>
      <c r="AB189" s="6" t="n">
        <f aca="false">$AA$3-Y189</f>
        <v>7828.91132562584</v>
      </c>
      <c r="AC189" s="151" t="str">
        <f aca="false">+IF(AF189&gt;$D$3,"*","")</f>
        <v>*</v>
      </c>
      <c r="AD189" s="152"/>
      <c r="AE189" s="6"/>
      <c r="AF189" s="148" t="n">
        <f aca="false">Y189+AE189-AA189</f>
        <v>135283.399470338</v>
      </c>
    </row>
    <row r="190" customFormat="false" ht="12.75" hidden="false" customHeight="true" outlineLevel="0" collapsed="false">
      <c r="B190" s="101" t="n">
        <v>36893</v>
      </c>
      <c r="C190" s="102" t="n">
        <v>0</v>
      </c>
      <c r="D190" s="103" t="n">
        <v>94.618</v>
      </c>
      <c r="E190" s="103" t="n">
        <v>94.611</v>
      </c>
      <c r="F190" s="104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43" t="n">
        <f aca="false">O190*3.594</f>
        <v>-60605.1085714286</v>
      </c>
      <c r="S190" s="113"/>
      <c r="T190" s="113" t="n">
        <f aca="false">T189+N190</f>
        <v>-1450270</v>
      </c>
      <c r="U190" s="113" t="n">
        <f aca="false">U189+R190</f>
        <v>-124101.675714286</v>
      </c>
      <c r="X190" s="147" t="n">
        <f aca="false">B190</f>
        <v>36893</v>
      </c>
      <c r="Y190" s="148" t="n">
        <f aca="false">IF(AF189&lt;0,"0",AF189)</f>
        <v>135283.399470338</v>
      </c>
      <c r="Z190" s="149"/>
      <c r="AA190" s="150" t="n">
        <f aca="false">Q190*-1</f>
        <v>2680.98013539443</v>
      </c>
      <c r="AB190" s="6" t="n">
        <f aca="false">$AA$3-Y190</f>
        <v>10637.8005296622</v>
      </c>
      <c r="AC190" s="151" t="str">
        <f aca="false">+IF(AF190&gt;$D$3,"*","")</f>
        <v>*</v>
      </c>
      <c r="AD190" s="152"/>
      <c r="AE190" s="6"/>
      <c r="AF190" s="148" t="n">
        <f aca="false">Y190+AE190-AA190</f>
        <v>132602.419334943</v>
      </c>
    </row>
    <row r="191" customFormat="false" ht="12.75" hidden="false" customHeight="true" outlineLevel="0" collapsed="false">
      <c r="B191" s="101" t="n">
        <v>36894</v>
      </c>
      <c r="C191" s="102" t="n">
        <v>0</v>
      </c>
      <c r="D191" s="103" t="n">
        <v>92.468</v>
      </c>
      <c r="E191" s="103" t="n">
        <v>92.445</v>
      </c>
      <c r="F191" s="104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43" t="n">
        <f aca="false">O191*3.594</f>
        <v>-75026.4614285714</v>
      </c>
      <c r="S191" s="113"/>
      <c r="T191" s="113" t="n">
        <f aca="false">T190+N191</f>
        <v>-2327040</v>
      </c>
      <c r="U191" s="113" t="n">
        <f aca="false">U190+R191</f>
        <v>-199128.137142857</v>
      </c>
      <c r="X191" s="147" t="n">
        <f aca="false">B191</f>
        <v>36894</v>
      </c>
      <c r="Y191" s="148" t="n">
        <f aca="false">IF(AF190&lt;0,"0",AF190)</f>
        <v>132602.419334943</v>
      </c>
      <c r="Z191" s="149"/>
      <c r="AA191" s="150" t="n">
        <f aca="false">Q191*-1</f>
        <v>3318.93560559948</v>
      </c>
      <c r="AB191" s="6" t="n">
        <f aca="false">$AA$3-Y191</f>
        <v>13318.7806650567</v>
      </c>
      <c r="AC191" s="151" t="str">
        <f aca="false">+IF(AF191&gt;$D$3,"*","")</f>
        <v>*</v>
      </c>
      <c r="AD191" s="152"/>
      <c r="AE191" s="6"/>
      <c r="AF191" s="148" t="n">
        <f aca="false">Y191+AE191-AA191</f>
        <v>129283.483729344</v>
      </c>
    </row>
    <row r="192" customFormat="false" ht="12.75" hidden="false" customHeight="true" outlineLevel="0" collapsed="false">
      <c r="B192" s="101" t="n">
        <v>36895</v>
      </c>
      <c r="C192" s="102" t="n">
        <v>0</v>
      </c>
      <c r="D192" s="103" t="n">
        <v>90.202</v>
      </c>
      <c r="E192" s="103" t="n">
        <v>90.179</v>
      </c>
      <c r="F192" s="104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43" t="n">
        <f aca="false">O192*3.594</f>
        <v>-78624.74</v>
      </c>
      <c r="S192" s="113"/>
      <c r="T192" s="113" t="n">
        <f aca="false">T191+N192</f>
        <v>-3245860</v>
      </c>
      <c r="U192" s="113" t="n">
        <f aca="false">U191+R192</f>
        <v>-277752.877142857</v>
      </c>
      <c r="X192" s="147" t="n">
        <f aca="false">B192</f>
        <v>36895</v>
      </c>
      <c r="Y192" s="148" t="n">
        <f aca="false">IF(AF191&lt;0,"0",AF191)</f>
        <v>129283.483729344</v>
      </c>
      <c r="Z192" s="149"/>
      <c r="AA192" s="150" t="n">
        <f aca="false">Q192*-1</f>
        <v>3478.11217666767</v>
      </c>
      <c r="AB192" s="6" t="n">
        <f aca="false">$AA$3-Y192</f>
        <v>16637.7162706562</v>
      </c>
      <c r="AC192" s="151" t="str">
        <f aca="false">+IF(AF192&gt;$D$3,"*","")</f>
        <v>*</v>
      </c>
      <c r="AD192" s="152"/>
      <c r="AE192" s="6"/>
      <c r="AF192" s="148" t="n">
        <f aca="false">Y192+AE192-AA192</f>
        <v>125805.371552676</v>
      </c>
    </row>
    <row r="193" customFormat="false" ht="12.75" hidden="false" customHeight="true" outlineLevel="0" collapsed="false">
      <c r="B193" s="101" t="n">
        <v>36896</v>
      </c>
      <c r="C193" s="102" t="n">
        <v>0</v>
      </c>
      <c r="D193" s="103" t="n">
        <v>88.204</v>
      </c>
      <c r="E193" s="103" t="n">
        <v>88.176</v>
      </c>
      <c r="F193" s="104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43" t="n">
        <f aca="false">O193*3.594</f>
        <v>-69238.41</v>
      </c>
      <c r="S193" s="113"/>
      <c r="T193" s="113" t="n">
        <f aca="false">T192+N193</f>
        <v>-4054990</v>
      </c>
      <c r="U193" s="113" t="n">
        <f aca="false">U192+R193</f>
        <v>-346991.287142857</v>
      </c>
      <c r="X193" s="147" t="n">
        <f aca="false">B193</f>
        <v>36896</v>
      </c>
      <c r="Y193" s="148" t="n">
        <f aca="false">IF(AF192&lt;0,"0",AF192)</f>
        <v>125805.371552676</v>
      </c>
      <c r="Z193" s="149"/>
      <c r="AA193" s="150" t="n">
        <f aca="false">Q193*-1</f>
        <v>3062.89034360061</v>
      </c>
      <c r="AB193" s="6" t="n">
        <f aca="false">$AA$3-Y193</f>
        <v>20115.8284473238</v>
      </c>
      <c r="AC193" s="151" t="str">
        <f aca="false">+IF(AF193&gt;$D$3,"*","")</f>
        <v>*</v>
      </c>
      <c r="AD193" s="152"/>
      <c r="AE193" s="6"/>
      <c r="AF193" s="148" t="n">
        <f aca="false">Y193+AE193-AA193</f>
        <v>122742.481209076</v>
      </c>
    </row>
    <row r="194" customFormat="false" ht="12.75" hidden="false" customHeight="true" outlineLevel="0" collapsed="false">
      <c r="B194" s="101" t="n">
        <v>36897</v>
      </c>
      <c r="C194" s="102" t="n">
        <v>0</v>
      </c>
      <c r="D194" s="103" t="n">
        <v>86.564</v>
      </c>
      <c r="E194" s="103" t="n">
        <v>86.536</v>
      </c>
      <c r="F194" s="104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43" t="n">
        <f aca="false">O194*3.594</f>
        <v>-56250.3785714286</v>
      </c>
      <c r="S194" s="113"/>
      <c r="T194" s="113" t="n">
        <f aca="false">T193+N194</f>
        <v>-4712340</v>
      </c>
      <c r="U194" s="113" t="n">
        <f aca="false">U193+R194</f>
        <v>-403241.665714286</v>
      </c>
      <c r="X194" s="147" t="n">
        <f aca="false">B194</f>
        <v>36897</v>
      </c>
      <c r="Y194" s="148" t="n">
        <f aca="false">IF(AF193&lt;0,"0",AF193)</f>
        <v>122742.481209076</v>
      </c>
      <c r="Z194" s="149"/>
      <c r="AA194" s="150" t="n">
        <f aca="false">Q194*-1</f>
        <v>2488.34052298872</v>
      </c>
      <c r="AB194" s="6" t="n">
        <f aca="false">$AA$3-Y194</f>
        <v>23178.7187909244</v>
      </c>
      <c r="AC194" s="151" t="str">
        <f aca="false">+IF(AF194&gt;$D$3,"*","")</f>
        <v>*</v>
      </c>
      <c r="AD194" s="152"/>
      <c r="AE194" s="6"/>
      <c r="AF194" s="148" t="n">
        <f aca="false">Y194+AE194-AA194</f>
        <v>120254.140686087</v>
      </c>
    </row>
    <row r="195" customFormat="false" ht="12.75" hidden="false" customHeight="true" outlineLevel="0" collapsed="false">
      <c r="B195" s="101" t="n">
        <v>36898</v>
      </c>
      <c r="C195" s="102" t="n">
        <v>0</v>
      </c>
      <c r="D195" s="103" t="n">
        <v>84.692</v>
      </c>
      <c r="E195" s="103" t="n">
        <v>84.6</v>
      </c>
      <c r="F195" s="104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43" t="n">
        <f aca="false">O195*3.594</f>
        <v>-67060.6171428571</v>
      </c>
      <c r="S195" s="113"/>
      <c r="T195" s="113" t="n">
        <f aca="false">T194+N195</f>
        <v>-5496020</v>
      </c>
      <c r="U195" s="113" t="n">
        <f aca="false">U194+R195</f>
        <v>-470302.282857143</v>
      </c>
      <c r="X195" s="147" t="n">
        <f aca="false">B195</f>
        <v>36898</v>
      </c>
      <c r="Y195" s="148" t="n">
        <f aca="false">IF(AF194&lt;0,"0",AF194)</f>
        <v>120254.140686087</v>
      </c>
      <c r="Z195" s="149"/>
      <c r="AA195" s="150" t="n">
        <f aca="false">Q195*-1</f>
        <v>2966.55161033818</v>
      </c>
      <c r="AB195" s="6" t="n">
        <f aca="false">$AA$3-Y195</f>
        <v>25667.0593139131</v>
      </c>
      <c r="AC195" s="151" t="str">
        <f aca="false">+IF(AF195&gt;$D$3,"*","")</f>
        <v>*</v>
      </c>
      <c r="AD195" s="152"/>
      <c r="AE195" s="6"/>
      <c r="AF195" s="148" t="n">
        <f aca="false">Y195+AE195-AA195</f>
        <v>117287.589075749</v>
      </c>
    </row>
    <row r="196" customFormat="false" ht="12.75" hidden="false" customHeight="true" outlineLevel="0" collapsed="false">
      <c r="B196" s="101" t="n">
        <v>36899</v>
      </c>
      <c r="C196" s="102" t="n">
        <v>0</v>
      </c>
      <c r="D196" s="103" t="n">
        <v>82.67</v>
      </c>
      <c r="E196" s="103" t="n">
        <v>82.592</v>
      </c>
      <c r="F196" s="104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43" t="n">
        <f aca="false">O196*3.594</f>
        <v>-69937.5285714286</v>
      </c>
      <c r="S196" s="113"/>
      <c r="T196" s="113" t="n">
        <f aca="false">T195+N196</f>
        <v>-6313320</v>
      </c>
      <c r="U196" s="113" t="n">
        <f aca="false">U195+R196</f>
        <v>-540239.811428572</v>
      </c>
      <c r="X196" s="147" t="n">
        <f aca="false">B196</f>
        <v>36899</v>
      </c>
      <c r="Y196" s="148" t="n">
        <f aca="false">IF(AF195&lt;0,"0",AF195)</f>
        <v>117287.589075749</v>
      </c>
      <c r="Z196" s="149"/>
      <c r="AA196" s="150" t="n">
        <f aca="false">Q196*-1</f>
        <v>3093.81715895441</v>
      </c>
      <c r="AB196" s="6" t="n">
        <f aca="false">$AA$3-Y196</f>
        <v>28633.6109242513</v>
      </c>
      <c r="AC196" s="151" t="str">
        <f aca="false">+IF(AF196&gt;$D$3,"*","")</f>
        <v>*</v>
      </c>
      <c r="AD196" s="152"/>
      <c r="AE196" s="6"/>
      <c r="AF196" s="148" t="n">
        <f aca="false">Y196+AE196-AA196</f>
        <v>114193.771916794</v>
      </c>
    </row>
    <row r="197" customFormat="false" ht="12.75" hidden="false" customHeight="true" outlineLevel="0" collapsed="false">
      <c r="B197" s="101" t="n">
        <v>36900</v>
      </c>
      <c r="C197" s="102" t="n">
        <v>0</v>
      </c>
      <c r="D197" s="103" t="n">
        <v>80.652</v>
      </c>
      <c r="E197" s="103" t="n">
        <v>80.653</v>
      </c>
      <c r="F197" s="104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43" t="n">
        <f aca="false">O197*3.594</f>
        <v>-65605.0471428571</v>
      </c>
      <c r="S197" s="113"/>
      <c r="T197" s="113" t="n">
        <f aca="false">T196+N197</f>
        <v>-7079990</v>
      </c>
      <c r="U197" s="113" t="n">
        <f aca="false">U196+R197</f>
        <v>-605844.858571429</v>
      </c>
      <c r="X197" s="147" t="n">
        <f aca="false">B197</f>
        <v>36900</v>
      </c>
      <c r="Y197" s="148" t="n">
        <f aca="false">IF(AF196&lt;0,"0",AF196)</f>
        <v>114193.771916794</v>
      </c>
      <c r="Z197" s="149"/>
      <c r="AA197" s="150" t="n">
        <f aca="false">Q197*-1</f>
        <v>2902.16175364686</v>
      </c>
      <c r="AB197" s="6" t="n">
        <f aca="false">$AA$3-Y197</f>
        <v>31727.4280832057</v>
      </c>
      <c r="AC197" s="151" t="str">
        <f aca="false">+IF(AF197&gt;$D$3,"*","")</f>
        <v>*</v>
      </c>
      <c r="AD197" s="152"/>
      <c r="AE197" s="6"/>
      <c r="AF197" s="148" t="n">
        <f aca="false">Y197+AE197-AA197</f>
        <v>111291.610163147</v>
      </c>
    </row>
    <row r="198" customFormat="false" ht="12.75" hidden="false" customHeight="true" outlineLevel="0" collapsed="false">
      <c r="B198" s="101" t="n">
        <v>36901</v>
      </c>
      <c r="C198" s="102" t="n">
        <v>0</v>
      </c>
      <c r="D198" s="103" t="n">
        <v>78.785</v>
      </c>
      <c r="E198" s="103" t="n">
        <v>78.75</v>
      </c>
      <c r="F198" s="104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43" t="n">
        <f aca="false">O198*3.594</f>
        <v>-67039.2242857143</v>
      </c>
      <c r="S198" s="113"/>
      <c r="T198" s="113" t="n">
        <f aca="false">T197+N198</f>
        <v>-7863420</v>
      </c>
      <c r="U198" s="113" t="n">
        <f aca="false">U197+R198</f>
        <v>-672884.082857143</v>
      </c>
      <c r="X198" s="147" t="n">
        <f aca="false">B198</f>
        <v>36901</v>
      </c>
      <c r="Y198" s="148" t="n">
        <f aca="false">IF(AF197&lt;0,"0",AF197)</f>
        <v>111291.610163147</v>
      </c>
      <c r="Z198" s="149"/>
      <c r="AA198" s="150" t="n">
        <f aca="false">Q198*-1</f>
        <v>2965.60525735917</v>
      </c>
      <c r="AB198" s="6" t="n">
        <f aca="false">$AA$3-Y198</f>
        <v>34629.5898368526</v>
      </c>
      <c r="AC198" s="151" t="str">
        <f aca="false">+IF(AF198&gt;$D$3,"*","")</f>
        <v>*</v>
      </c>
      <c r="AD198" s="152"/>
      <c r="AE198" s="6"/>
      <c r="AF198" s="148" t="n">
        <f aca="false">Y198+AE198-AA198</f>
        <v>108326.004905788</v>
      </c>
    </row>
    <row r="199" customFormat="false" ht="12.75" hidden="false" customHeight="true" outlineLevel="0" collapsed="false">
      <c r="B199" s="101" t="n">
        <v>36902</v>
      </c>
      <c r="C199" s="102" t="n">
        <v>0</v>
      </c>
      <c r="D199" s="103" t="n">
        <v>76.872</v>
      </c>
      <c r="E199" s="103" t="n">
        <v>76.878</v>
      </c>
      <c r="F199" s="104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43" t="n">
        <f aca="false">O199*3.594</f>
        <v>-64870.8442857143</v>
      </c>
      <c r="S199" s="113"/>
      <c r="T199" s="113" t="n">
        <f aca="false">T198+N199</f>
        <v>-8621510</v>
      </c>
      <c r="U199" s="113" t="n">
        <f aca="false">U198+R199</f>
        <v>-737754.927142857</v>
      </c>
      <c r="X199" s="147" t="n">
        <f aca="false">B199</f>
        <v>36902</v>
      </c>
      <c r="Y199" s="148" t="n">
        <f aca="false">IF(AF198&lt;0,"0",AF198)</f>
        <v>108326.004905788</v>
      </c>
      <c r="Z199" s="149"/>
      <c r="AA199" s="150" t="n">
        <f aca="false">Q199*-1</f>
        <v>2869.6829194075</v>
      </c>
      <c r="AB199" s="6" t="n">
        <f aca="false">$AA$3-Y199</f>
        <v>37595.1950942118</v>
      </c>
      <c r="AC199" s="151" t="str">
        <f aca="false">+IF(AF199&gt;$D$3,"*","")</f>
        <v>*</v>
      </c>
      <c r="AD199" s="152"/>
      <c r="AE199" s="6"/>
      <c r="AF199" s="148" t="n">
        <f aca="false">Y199+AE199-AA199</f>
        <v>105456.321986381</v>
      </c>
    </row>
    <row r="200" customFormat="false" ht="12.75" hidden="false" customHeight="true" outlineLevel="0" collapsed="false">
      <c r="B200" s="101" t="n">
        <v>36903</v>
      </c>
      <c r="C200" s="102" t="n">
        <v>0</v>
      </c>
      <c r="D200" s="103" t="n">
        <v>74.884</v>
      </c>
      <c r="E200" s="103" t="n">
        <v>74.882</v>
      </c>
      <c r="F200" s="104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43" t="n">
        <f aca="false">O200*3.594</f>
        <v>-69188.7785714286</v>
      </c>
      <c r="S200" s="113"/>
      <c r="T200" s="113" t="n">
        <f aca="false">T199+N200</f>
        <v>-9430060</v>
      </c>
      <c r="U200" s="113" t="n">
        <f aca="false">U199+R200</f>
        <v>-806943.705714286</v>
      </c>
      <c r="X200" s="147" t="n">
        <f aca="false">B200</f>
        <v>36903</v>
      </c>
      <c r="Y200" s="148" t="n">
        <f aca="false">IF(AF199&lt;0,"0",AF199)</f>
        <v>105456.321986381</v>
      </c>
      <c r="Z200" s="149"/>
      <c r="AA200" s="150" t="n">
        <f aca="false">Q200*-1</f>
        <v>3060.69480468933</v>
      </c>
      <c r="AB200" s="6" t="n">
        <f aca="false">$AA$3-Y200</f>
        <v>40464.8780136193</v>
      </c>
      <c r="AC200" s="151" t="str">
        <f aca="false">+IF(AF200&gt;$D$3,"*","")</f>
        <v>*</v>
      </c>
      <c r="AD200" s="152"/>
      <c r="AE200" s="6"/>
      <c r="AF200" s="148" t="n">
        <f aca="false">Y200+AE200-AA200</f>
        <v>102395.627181691</v>
      </c>
    </row>
    <row r="201" customFormat="false" ht="12.75" hidden="false" customHeight="true" outlineLevel="0" collapsed="false">
      <c r="B201" s="101" t="n">
        <v>36904</v>
      </c>
      <c r="C201" s="102" t="n">
        <v>0</v>
      </c>
      <c r="D201" s="103" t="n">
        <v>73.082</v>
      </c>
      <c r="E201" s="103" t="n">
        <v>73.84</v>
      </c>
      <c r="F201" s="104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43" t="n">
        <f aca="false">O201*3.594</f>
        <v>-36033.2728571429</v>
      </c>
      <c r="S201" s="113"/>
      <c r="T201" s="113" t="n">
        <f aca="false">T200+N201</f>
        <v>-9851150</v>
      </c>
      <c r="U201" s="113" t="n">
        <f aca="false">U200+R201</f>
        <v>-842976.978571429</v>
      </c>
      <c r="X201" s="147" t="n">
        <f aca="false">B201</f>
        <v>36904</v>
      </c>
      <c r="Y201" s="148" t="n">
        <f aca="false">IF(AF200&lt;0,"0",AF200)</f>
        <v>102395.627181691</v>
      </c>
      <c r="Z201" s="149"/>
      <c r="AA201" s="150" t="n">
        <f aca="false">Q201*-1</f>
        <v>1593.99910371236</v>
      </c>
      <c r="AB201" s="6" t="n">
        <f aca="false">$AA$3-Y201</f>
        <v>43525.5728183086</v>
      </c>
      <c r="AC201" s="151" t="str">
        <f aca="false">+IF(AF201&gt;$D$3,"*","")</f>
        <v>*</v>
      </c>
      <c r="AD201" s="152"/>
      <c r="AE201" s="6"/>
      <c r="AF201" s="148" t="n">
        <f aca="false">Y201+AE201-AA201</f>
        <v>100801.628077979</v>
      </c>
    </row>
    <row r="202" customFormat="false" ht="12.75" hidden="false" customHeight="true" outlineLevel="0" collapsed="false">
      <c r="B202" s="101" t="n">
        <v>36905</v>
      </c>
      <c r="C202" s="102" t="n">
        <v>0</v>
      </c>
      <c r="D202" s="103" t="n">
        <v>72.97</v>
      </c>
      <c r="E202" s="103" t="n">
        <v>71.405</v>
      </c>
      <c r="F202" s="104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43" t="n">
        <f aca="false">O202*3.594</f>
        <v>-84310.9614285714</v>
      </c>
      <c r="S202" s="113"/>
      <c r="T202" s="113" t="n">
        <f aca="false">T201+N202</f>
        <v>-10836420</v>
      </c>
      <c r="U202" s="113" t="n">
        <f aca="false">U201+R202</f>
        <v>-927287.94</v>
      </c>
      <c r="X202" s="147" t="n">
        <f aca="false">B202</f>
        <v>36905</v>
      </c>
      <c r="Y202" s="148" t="n">
        <f aca="false">IF(AF201&lt;0,"0",AF201)</f>
        <v>100801.628077979</v>
      </c>
      <c r="Z202" s="149"/>
      <c r="AA202" s="150" t="n">
        <f aca="false">Q202*-1</f>
        <v>3729.65279848649</v>
      </c>
      <c r="AB202" s="6" t="n">
        <f aca="false">$AA$3-Y202</f>
        <v>45119.5719220209</v>
      </c>
      <c r="AC202" s="151" t="str">
        <f aca="false">+IF(AF202&gt;$D$3,"*","")</f>
        <v>*</v>
      </c>
      <c r="AD202" s="152"/>
      <c r="AE202" s="6"/>
      <c r="AF202" s="148" t="n">
        <f aca="false">Y202+AE202-AA202</f>
        <v>97071.9752794926</v>
      </c>
    </row>
    <row r="203" customFormat="false" ht="12.75" hidden="false" customHeight="true" outlineLevel="0" collapsed="false">
      <c r="B203" s="101" t="n">
        <v>36906</v>
      </c>
      <c r="C203" s="102" t="n">
        <v>0</v>
      </c>
      <c r="D203" s="103" t="n">
        <v>69.567</v>
      </c>
      <c r="E203" s="153" t="n">
        <v>69.567</v>
      </c>
      <c r="F203" s="104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43" t="n">
        <f aca="false">O203*3.594</f>
        <v>-63407.5728571429</v>
      </c>
      <c r="S203" s="113"/>
      <c r="T203" s="113" t="n">
        <f aca="false">T202+N203</f>
        <v>-11577410</v>
      </c>
      <c r="U203" s="113" t="n">
        <f aca="false">U202+R203</f>
        <v>-990695.512857143</v>
      </c>
      <c r="X203" s="147" t="n">
        <f aca="false">B203</f>
        <v>36906</v>
      </c>
      <c r="Y203" s="148" t="n">
        <f aca="false">IF(AF202&lt;0,"0",AF202)</f>
        <v>97071.9752794926</v>
      </c>
      <c r="Z203" s="149"/>
      <c r="AA203" s="150" t="n">
        <f aca="false">Q203*-1</f>
        <v>2804.95237564374</v>
      </c>
      <c r="AB203" s="6" t="n">
        <f aca="false">$AA$3-Y203</f>
        <v>48849.2247205074</v>
      </c>
      <c r="AC203" s="151" t="str">
        <f aca="false">+IF(AF203&gt;$D$3,"*","")</f>
        <v>*</v>
      </c>
      <c r="AD203" s="152"/>
      <c r="AE203" s="6"/>
      <c r="AF203" s="148" t="n">
        <f aca="false">Y203+AE203-AA203</f>
        <v>94267.0229038489</v>
      </c>
    </row>
    <row r="204" customFormat="false" ht="12.75" hidden="false" customHeight="true" outlineLevel="0" collapsed="false">
      <c r="B204" s="101" t="n">
        <v>36907</v>
      </c>
      <c r="C204" s="102" t="n">
        <v>0</v>
      </c>
      <c r="D204" s="103" t="n">
        <v>67.763</v>
      </c>
      <c r="E204" s="103" t="n">
        <v>67.772</v>
      </c>
      <c r="F204" s="104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43" t="n">
        <f aca="false">O204*3.594</f>
        <v>-70606.6971428571</v>
      </c>
      <c r="S204" s="113"/>
      <c r="T204" s="113" t="n">
        <f aca="false">T203+N204</f>
        <v>-12402530</v>
      </c>
      <c r="U204" s="113" t="n">
        <f aca="false">U203+R204</f>
        <v>-1061302.21</v>
      </c>
      <c r="X204" s="147" t="n">
        <f aca="false">B204</f>
        <v>36907</v>
      </c>
      <c r="Y204" s="148" t="n">
        <f aca="false">IF(AF203&lt;0,"0",AF203)</f>
        <v>94267.0229038489</v>
      </c>
      <c r="Z204" s="149"/>
      <c r="AA204" s="150" t="n">
        <f aca="false">Q204*-1</f>
        <v>3123.4190801376</v>
      </c>
      <c r="AB204" s="6" t="n">
        <f aca="false">$AA$3-Y204</f>
        <v>51654.1770961512</v>
      </c>
      <c r="AC204" s="151" t="str">
        <f aca="false">+IF(AF204&gt;$D$3,"*","")</f>
        <v>*</v>
      </c>
      <c r="AD204" s="152"/>
      <c r="AE204" s="6"/>
      <c r="AF204" s="148" t="n">
        <f aca="false">Y204+AE204-AA204</f>
        <v>91143.6038237113</v>
      </c>
    </row>
    <row r="205" customFormat="false" ht="12.75" hidden="false" customHeight="true" outlineLevel="0" collapsed="false">
      <c r="B205" s="101" t="n">
        <v>36908</v>
      </c>
      <c r="C205" s="102" t="n">
        <v>0</v>
      </c>
      <c r="D205" s="103" t="n">
        <v>66.211</v>
      </c>
      <c r="E205" s="103" t="n">
        <v>66.218</v>
      </c>
      <c r="F205" s="104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43" t="n">
        <f aca="false">O205*3.594</f>
        <v>-45387.0857142857</v>
      </c>
      <c r="S205" s="113"/>
      <c r="T205" s="113" t="n">
        <f aca="false">T204+N205</f>
        <v>-12932930</v>
      </c>
      <c r="U205" s="113" t="n">
        <f aca="false">U204+R205</f>
        <v>-1106689.29571429</v>
      </c>
      <c r="X205" s="147" t="n">
        <f aca="false">B205</f>
        <v>36908</v>
      </c>
      <c r="Y205" s="148" t="n">
        <f aca="false">IF(AF204&lt;0,"0",AF204)</f>
        <v>91143.6038237113</v>
      </c>
      <c r="Z205" s="149"/>
      <c r="AA205" s="150" t="n">
        <f aca="false">Q205*-1</f>
        <v>2007.78248025134</v>
      </c>
      <c r="AB205" s="6" t="n">
        <f aca="false">$AA$3-Y205</f>
        <v>54777.5961762888</v>
      </c>
      <c r="AC205" s="151" t="str">
        <f aca="false">+IF(AF205&gt;$D$3,"*","")</f>
        <v>*</v>
      </c>
      <c r="AD205" s="152"/>
      <c r="AE205" s="6"/>
      <c r="AF205" s="148" t="n">
        <f aca="false">Y205+AE205-AA205</f>
        <v>89135.8213434599</v>
      </c>
    </row>
    <row r="206" customFormat="false" ht="12.75" hidden="false" customHeight="true" outlineLevel="0" collapsed="false">
      <c r="B206" s="101" t="n">
        <v>36909</v>
      </c>
      <c r="C206" s="102" t="n">
        <v>0</v>
      </c>
      <c r="D206" s="103" t="n">
        <v>65.165</v>
      </c>
      <c r="E206" s="103" t="n">
        <v>65.17</v>
      </c>
      <c r="F206" s="104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43" t="n">
        <f aca="false">O206*3.594</f>
        <v>-36019.5814285714</v>
      </c>
      <c r="S206" s="113"/>
      <c r="T206" s="113" t="n">
        <f aca="false">T205+N206</f>
        <v>-13353860</v>
      </c>
      <c r="U206" s="113" t="n">
        <f aca="false">U205+R206</f>
        <v>-1142708.87714286</v>
      </c>
      <c r="X206" s="147" t="n">
        <f aca="false">B206</f>
        <v>36909</v>
      </c>
      <c r="Y206" s="148" t="n">
        <f aca="false">IF(AF205&lt;0,"0",AF205)</f>
        <v>89135.8213434599</v>
      </c>
      <c r="Z206" s="149"/>
      <c r="AA206" s="150" t="n">
        <f aca="false">Q206*-1</f>
        <v>1593.3934378058</v>
      </c>
      <c r="AB206" s="6" t="n">
        <f aca="false">$AA$3-Y206</f>
        <v>56785.3786565401</v>
      </c>
      <c r="AC206" s="151" t="str">
        <f aca="false">+IF(AF206&gt;$D$3,"*","")</f>
        <v>*</v>
      </c>
      <c r="AD206" s="152"/>
      <c r="AE206" s="6"/>
      <c r="AF206" s="148" t="n">
        <f aca="false">Y206+AE206-AA206</f>
        <v>87542.4279056541</v>
      </c>
    </row>
    <row r="207" customFormat="false" ht="12.75" hidden="false" customHeight="true" outlineLevel="0" collapsed="false">
      <c r="B207" s="101" t="n">
        <v>36910</v>
      </c>
      <c r="C207" s="102" t="n">
        <v>0</v>
      </c>
      <c r="D207" s="103" t="n">
        <v>64.11</v>
      </c>
      <c r="E207" s="103" t="n">
        <v>64.113</v>
      </c>
      <c r="F207" s="104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43" t="n">
        <f aca="false">O207*3.594</f>
        <v>-36738.3814285714</v>
      </c>
      <c r="S207" s="113"/>
      <c r="T207" s="113" t="n">
        <f aca="false">T206+N207</f>
        <v>-13783190</v>
      </c>
      <c r="U207" s="113" t="n">
        <f aca="false">U206+R207</f>
        <v>-1179447.25857143</v>
      </c>
      <c r="X207" s="147" t="n">
        <f aca="false">B207</f>
        <v>36910</v>
      </c>
      <c r="Y207" s="148" t="n">
        <f aca="false">IF(AF206&lt;0,"0",AF206)</f>
        <v>87542.4279056541</v>
      </c>
      <c r="Z207" s="149"/>
      <c r="AA207" s="150" t="n">
        <f aca="false">Q207*-1</f>
        <v>1625.19089790028</v>
      </c>
      <c r="AB207" s="6" t="n">
        <f aca="false">$AA$3-Y207</f>
        <v>58378.7720943459</v>
      </c>
      <c r="AC207" s="151" t="str">
        <f aca="false">+IF(AF207&gt;$D$3,"*","")</f>
        <v>*</v>
      </c>
      <c r="AD207" s="152"/>
      <c r="AE207" s="6"/>
      <c r="AF207" s="148" t="n">
        <f aca="false">Y207+AE207-AA207</f>
        <v>85917.2370077538</v>
      </c>
    </row>
    <row r="208" customFormat="false" ht="12.75" hidden="false" customHeight="true" outlineLevel="0" collapsed="false">
      <c r="B208" s="101" t="n">
        <v>36911</v>
      </c>
      <c r="C208" s="102" t="n">
        <v>0</v>
      </c>
      <c r="D208" s="103" t="n">
        <v>62.136</v>
      </c>
      <c r="E208" s="103" t="n">
        <v>62.05</v>
      </c>
      <c r="F208" s="104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43" t="n">
        <f aca="false">O208*3.594</f>
        <v>-71311.8057142857</v>
      </c>
      <c r="S208" s="113"/>
      <c r="T208" s="113" t="n">
        <f aca="false">T207+N208</f>
        <v>-14616550</v>
      </c>
      <c r="U208" s="113" t="n">
        <f aca="false">U207+R208</f>
        <v>-1250759.06428571</v>
      </c>
      <c r="X208" s="147" t="n">
        <f aca="false">B208</f>
        <v>36911</v>
      </c>
      <c r="Y208" s="148" t="n">
        <f aca="false">IF(AF207&lt;0,"0",AF207)</f>
        <v>85917.2370077538</v>
      </c>
      <c r="Z208" s="149"/>
      <c r="AA208" s="150" t="n">
        <f aca="false">Q208*-1</f>
        <v>3154.61087432552</v>
      </c>
      <c r="AB208" s="6" t="n">
        <f aca="false">$AA$3-Y208</f>
        <v>60003.9629922462</v>
      </c>
      <c r="AC208" s="151" t="str">
        <f aca="false">+IF(AF208&gt;$D$3,"*","")</f>
        <v>*</v>
      </c>
      <c r="AD208" s="152"/>
      <c r="AE208" s="6"/>
      <c r="AF208" s="148" t="n">
        <f aca="false">Y208+AE208-AA208</f>
        <v>82762.6261334283</v>
      </c>
    </row>
    <row r="209" customFormat="false" ht="12.75" hidden="false" customHeight="true" outlineLevel="0" collapsed="false">
      <c r="B209" s="101" t="n">
        <v>36912</v>
      </c>
      <c r="C209" s="102" t="n">
        <v>0</v>
      </c>
      <c r="D209" s="103" t="n">
        <v>60.397</v>
      </c>
      <c r="E209" s="103" t="n">
        <v>60.405</v>
      </c>
      <c r="F209" s="104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43" t="n">
        <f aca="false">O209*3.594</f>
        <v>-56901.5771428571</v>
      </c>
      <c r="S209" s="113"/>
      <c r="T209" s="113" t="n">
        <f aca="false">T208+N209</f>
        <v>-15281510</v>
      </c>
      <c r="U209" s="113" t="n">
        <f aca="false">U208+R209</f>
        <v>-1307660.64142857</v>
      </c>
      <c r="X209" s="147" t="n">
        <f aca="false">B209</f>
        <v>36912</v>
      </c>
      <c r="Y209" s="148" t="n">
        <f aca="false">IF(AF208&lt;0,"0",AF208)</f>
        <v>82762.6261334283</v>
      </c>
      <c r="Z209" s="149"/>
      <c r="AA209" s="150" t="n">
        <f aca="false">Q209*-1</f>
        <v>2517.14750766955</v>
      </c>
      <c r="AB209" s="6" t="n">
        <f aca="false">$AA$3-Y209</f>
        <v>63158.5738665717</v>
      </c>
      <c r="AC209" s="151" t="str">
        <f aca="false">+IF(AF209&gt;$D$3,"*","")</f>
        <v>*</v>
      </c>
      <c r="AD209" s="152"/>
      <c r="AE209" s="6"/>
      <c r="AF209" s="148" t="n">
        <f aca="false">Y209+AE209-AA209</f>
        <v>80245.4786257588</v>
      </c>
    </row>
    <row r="210" customFormat="false" ht="12.75" hidden="false" customHeight="true" outlineLevel="0" collapsed="false">
      <c r="B210" s="101" t="n">
        <v>36913</v>
      </c>
      <c r="C210" s="102" t="n">
        <v>0</v>
      </c>
      <c r="D210" s="103" t="n">
        <v>58.636</v>
      </c>
      <c r="E210" s="103" t="n">
        <v>58.55</v>
      </c>
      <c r="F210" s="104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43" t="n">
        <f aca="false">O210*3.594</f>
        <v>-66980.18</v>
      </c>
      <c r="S210" s="113"/>
      <c r="T210" s="113" t="n">
        <f aca="false">T209+N210</f>
        <v>-16064250</v>
      </c>
      <c r="U210" s="113" t="n">
        <f aca="false">U209+R210</f>
        <v>-1374640.82142857</v>
      </c>
      <c r="X210" s="147" t="n">
        <f aca="false">B210</f>
        <v>36913</v>
      </c>
      <c r="Y210" s="148" t="n">
        <f aca="false">IF(AF209&lt;0,"0",AF209)</f>
        <v>80245.4786257588</v>
      </c>
      <c r="Z210" s="149"/>
      <c r="AA210" s="150" t="n">
        <f aca="false">Q210*-1</f>
        <v>2962.99332313713</v>
      </c>
      <c r="AB210" s="6" t="n">
        <f aca="false">$AA$3-Y210</f>
        <v>65675.7213742412</v>
      </c>
      <c r="AC210" s="151" t="str">
        <f aca="false">+IF(AF210&gt;$D$3,"*","")</f>
        <v>*</v>
      </c>
      <c r="AD210" s="152"/>
      <c r="AE210" s="6"/>
      <c r="AF210" s="148" t="n">
        <f aca="false">Y210+AE210-AA210</f>
        <v>77282.4853026216</v>
      </c>
    </row>
    <row r="211" customFormat="false" ht="12.75" hidden="false" customHeight="true" outlineLevel="0" collapsed="false">
      <c r="B211" s="101" t="n">
        <v>36914</v>
      </c>
      <c r="C211" s="102" t="n">
        <v>0</v>
      </c>
      <c r="D211" s="103" t="n">
        <v>57.211</v>
      </c>
      <c r="E211" s="103" t="n">
        <v>57.213</v>
      </c>
      <c r="F211" s="104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3"/>
      <c r="T211" s="113" t="n">
        <f aca="false">T210+N211</f>
        <v>-16569220</v>
      </c>
      <c r="U211" s="113" t="n">
        <f aca="false">U210+R211</f>
        <v>-1417851.82571429</v>
      </c>
      <c r="X211" s="147" t="n">
        <f aca="false">B211</f>
        <v>36914</v>
      </c>
      <c r="Y211" s="148" t="n">
        <f aca="false">IF(AF210&lt;0,"0",AF210)</f>
        <v>77282.4853026216</v>
      </c>
      <c r="Z211" s="149"/>
      <c r="AA211" s="150" t="n">
        <f aca="false">Q211*-1</f>
        <v>1911.51945522722</v>
      </c>
      <c r="AB211" s="6" t="n">
        <f aca="false">$AA$3-Y211</f>
        <v>68638.7146973784</v>
      </c>
      <c r="AC211" s="151" t="str">
        <f aca="false">+IF(AF211&gt;$D$3,"*","")</f>
        <v>*</v>
      </c>
      <c r="AD211" s="152"/>
      <c r="AE211" s="6"/>
      <c r="AF211" s="148" t="n">
        <f aca="false">Y211+AE211-AA211</f>
        <v>75370.9658473944</v>
      </c>
    </row>
    <row r="212" customFormat="false" ht="12.75" hidden="false" customHeight="true" outlineLevel="0" collapsed="false">
      <c r="B212" s="101" t="n">
        <v>36915</v>
      </c>
      <c r="C212" s="102" t="n">
        <v>0</v>
      </c>
      <c r="D212" s="103" t="n">
        <v>55.402</v>
      </c>
      <c r="E212" s="103" t="n">
        <v>55.403</v>
      </c>
      <c r="F212" s="104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3"/>
      <c r="T212" s="113" t="n">
        <f aca="false">T211+N212</f>
        <v>-17301380</v>
      </c>
      <c r="U212" s="113" t="n">
        <f aca="false">U211+R212</f>
        <v>-1480503.80285714</v>
      </c>
      <c r="X212" s="147" t="n">
        <f aca="false">B212</f>
        <v>36915</v>
      </c>
      <c r="Y212" s="148" t="n">
        <f aca="false">IF(AF211&lt;0,"0",AF211)</f>
        <v>75370.9658473944</v>
      </c>
      <c r="Z212" s="149"/>
      <c r="AA212" s="150" t="n">
        <f aca="false">Q212*-1</f>
        <v>2771.52718842538</v>
      </c>
      <c r="AB212" s="6" t="n">
        <f aca="false">$AA$3-Y212</f>
        <v>70550.2341526056</v>
      </c>
      <c r="AC212" s="151" t="str">
        <f aca="false">+IF(AF212&gt;$D$3,"*","")</f>
        <v>*</v>
      </c>
      <c r="AD212" s="152"/>
      <c r="AE212" s="6"/>
      <c r="AF212" s="148" t="n">
        <f aca="false">Y212+AE212-AA212</f>
        <v>72599.4386589691</v>
      </c>
    </row>
    <row r="213" customFormat="false" ht="12.75" hidden="false" customHeight="true" outlineLevel="0" collapsed="false">
      <c r="B213" s="101" t="n">
        <v>36916</v>
      </c>
      <c r="C213" s="102" t="n">
        <v>0</v>
      </c>
      <c r="D213" s="103" t="n">
        <v>53.339</v>
      </c>
      <c r="E213" s="103" t="n">
        <v>53.345</v>
      </c>
      <c r="F213" s="104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3"/>
      <c r="T213" s="113" t="n">
        <f aca="false">T212+N213</f>
        <v>-18134480</v>
      </c>
      <c r="U213" s="113" t="n">
        <f aca="false">U212+R213</f>
        <v>-1551793.36</v>
      </c>
      <c r="X213" s="147" t="n">
        <f aca="false">B213</f>
        <v>36916</v>
      </c>
      <c r="Y213" s="148" t="n">
        <f aca="false">IF(AF212&lt;0,"0",AF212)</f>
        <v>72599.4386589691</v>
      </c>
      <c r="Z213" s="149"/>
      <c r="AA213" s="150" t="n">
        <f aca="false">Q213*-1</f>
        <v>3153.62666722736</v>
      </c>
      <c r="AB213" s="6" t="n">
        <f aca="false">$AA$3-Y213</f>
        <v>73321.761341031</v>
      </c>
      <c r="AC213" s="151" t="str">
        <f aca="false">+IF(AF213&gt;$D$3,"*","")</f>
        <v>*</v>
      </c>
      <c r="AD213" s="152"/>
      <c r="AE213" s="6"/>
      <c r="AF213" s="148" t="n">
        <f aca="false">Y213+AE213-AA213</f>
        <v>69445.8119917417</v>
      </c>
    </row>
    <row r="214" customFormat="false" ht="12.75" hidden="false" customHeight="true" outlineLevel="0" collapsed="false">
      <c r="B214" s="101" t="n">
        <v>36917</v>
      </c>
      <c r="C214" s="102" t="n">
        <v>0</v>
      </c>
      <c r="D214" s="103" t="n">
        <v>51.435</v>
      </c>
      <c r="E214" s="103" t="n">
        <v>51.442</v>
      </c>
      <c r="F214" s="104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3"/>
      <c r="T214" s="113" t="n">
        <f aca="false">T213+N214</f>
        <v>-18900200</v>
      </c>
      <c r="U214" s="113" t="n">
        <f aca="false">U213+R214</f>
        <v>-1617317.11428571</v>
      </c>
      <c r="X214" s="147" t="n">
        <f aca="false">B214</f>
        <v>36917</v>
      </c>
      <c r="Y214" s="148" t="n">
        <f aca="false">IF(AF213&lt;0,"0",AF213)</f>
        <v>69445.8119917417</v>
      </c>
      <c r="Z214" s="149"/>
      <c r="AA214" s="150" t="n">
        <f aca="false">Q214*-1</f>
        <v>2898.56561232665</v>
      </c>
      <c r="AB214" s="6" t="n">
        <f aca="false">$AA$3-Y214</f>
        <v>76475.3880082583</v>
      </c>
      <c r="AC214" s="151" t="str">
        <f aca="false">+IF(AF214&gt;$D$3,"*","")</f>
        <v>*</v>
      </c>
      <c r="AD214" s="152"/>
      <c r="AE214" s="6"/>
      <c r="AF214" s="148" t="n">
        <f aca="false">Y214+AE214-AA214</f>
        <v>66547.2463794151</v>
      </c>
    </row>
    <row r="215" customFormat="false" ht="12.75" hidden="false" customHeight="true" outlineLevel="0" collapsed="false">
      <c r="B215" s="101" t="n">
        <v>36918</v>
      </c>
      <c r="C215" s="102" t="n">
        <v>0</v>
      </c>
      <c r="D215" s="103" t="n">
        <v>49.056</v>
      </c>
      <c r="E215" s="103" t="n">
        <v>49.102</v>
      </c>
      <c r="F215" s="104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3"/>
      <c r="T215" s="113" t="n">
        <f aca="false">T214+N215</f>
        <v>-19842560</v>
      </c>
      <c r="U215" s="113" t="n">
        <f aca="false">U214+R215</f>
        <v>-1697956.20571429</v>
      </c>
      <c r="X215" s="147" t="n">
        <f aca="false">B215</f>
        <v>36918</v>
      </c>
      <c r="Y215" s="148" t="n">
        <f aca="false">IF(AF214&lt;0,"0",AF214)</f>
        <v>66547.2463794151</v>
      </c>
      <c r="Z215" s="149"/>
      <c r="AA215" s="150" t="n">
        <f aca="false">Q215*-1</f>
        <v>3567.22077317053</v>
      </c>
      <c r="AB215" s="6" t="n">
        <f aca="false">$AA$3-Y215</f>
        <v>79373.953620585</v>
      </c>
      <c r="AC215" s="151" t="str">
        <f aca="false">+IF(AF215&gt;$D$3,"*","")</f>
        <v>*</v>
      </c>
      <c r="AD215" s="152"/>
      <c r="AE215" s="6"/>
      <c r="AF215" s="148" t="n">
        <f aca="false">Y215+AE215-AA215</f>
        <v>62980.0256062445</v>
      </c>
    </row>
    <row r="216" customFormat="false" ht="12.75" hidden="false" customHeight="true" outlineLevel="0" collapsed="false">
      <c r="B216" s="101" t="n">
        <v>36919</v>
      </c>
      <c r="C216" s="102" t="n">
        <v>0</v>
      </c>
      <c r="D216" s="103" t="n">
        <v>47.378</v>
      </c>
      <c r="E216" s="103" t="n">
        <v>47.376</v>
      </c>
      <c r="F216" s="104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3"/>
      <c r="T216" s="113" t="n">
        <f aca="false">T215+N216</f>
        <v>-20507220</v>
      </c>
      <c r="U216" s="113" t="n">
        <f aca="false">U215+R216</f>
        <v>-1754832.11142857</v>
      </c>
      <c r="X216" s="147" t="n">
        <f aca="false">B216</f>
        <v>36919</v>
      </c>
      <c r="Y216" s="148" t="n">
        <f aca="false">IF(AF215&lt;0,"0",AF215)</f>
        <v>62980.0256062445</v>
      </c>
      <c r="Z216" s="149"/>
      <c r="AA216" s="150" t="n">
        <f aca="false">Q216*-1</f>
        <v>2516.01188409475</v>
      </c>
      <c r="AB216" s="6" t="n">
        <f aca="false">$AA$3-Y216</f>
        <v>82941.1743937555</v>
      </c>
      <c r="AC216" s="151" t="str">
        <f aca="false">+IF(AF216&gt;$D$3,"*","")</f>
        <v>*</v>
      </c>
      <c r="AD216" s="152"/>
      <c r="AE216" s="6"/>
      <c r="AF216" s="148" t="n">
        <f aca="false">Y216+AE216-AA216</f>
        <v>60464.0137221498</v>
      </c>
    </row>
    <row r="217" customFormat="false" ht="12.75" hidden="false" customHeight="true" outlineLevel="0" collapsed="false">
      <c r="B217" s="101" t="n">
        <v>36920</v>
      </c>
      <c r="C217" s="102" t="n">
        <v>0</v>
      </c>
      <c r="D217" s="103" t="n">
        <v>45.5455</v>
      </c>
      <c r="E217" s="103" t="n">
        <v>45.546</v>
      </c>
      <c r="F217" s="104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3"/>
      <c r="T217" s="113" t="n">
        <f aca="false">T216+N217</f>
        <v>-21281210</v>
      </c>
      <c r="U217" s="113" t="n">
        <f aca="false">U216+R217</f>
        <v>-1821063.54142857</v>
      </c>
      <c r="X217" s="147" t="n">
        <f aca="false">B217</f>
        <v>36920</v>
      </c>
      <c r="Y217" s="148" t="n">
        <f aca="false">IF(AF216&lt;0,"0",AF216)</f>
        <v>60464.0137221498</v>
      </c>
      <c r="Z217" s="149"/>
      <c r="AA217" s="150" t="n">
        <f aca="false">Q217*-1</f>
        <v>2929.87096887205</v>
      </c>
      <c r="AB217" s="6" t="n">
        <f aca="false">$AA$3-Y217</f>
        <v>85457.1862778502</v>
      </c>
      <c r="AC217" s="151" t="str">
        <f aca="false">+IF(AF217&gt;$D$3,"*","")</f>
        <v>*</v>
      </c>
      <c r="AD217" s="152"/>
      <c r="AE217" s="6"/>
      <c r="AF217" s="148" t="n">
        <f aca="false">Y217+AE217-AA217</f>
        <v>57534.1427532777</v>
      </c>
    </row>
    <row r="218" customFormat="false" ht="12.75" hidden="false" customHeight="true" outlineLevel="0" collapsed="false">
      <c r="B218" s="101" t="n">
        <v>36921</v>
      </c>
      <c r="C218" s="102" t="n">
        <v>0</v>
      </c>
      <c r="D218" s="103" t="n">
        <v>43.825</v>
      </c>
      <c r="E218" s="103" t="n">
        <v>43.826</v>
      </c>
      <c r="F218" s="104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3"/>
      <c r="T218" s="113" t="n">
        <f aca="false">T217+N218</f>
        <v>-22004680</v>
      </c>
      <c r="U218" s="113" t="n">
        <f aca="false">U217+R218</f>
        <v>-1882971.90285714</v>
      </c>
      <c r="X218" s="147" t="n">
        <f aca="false">B218</f>
        <v>36921</v>
      </c>
      <c r="Y218" s="148" t="n">
        <f aca="false">IF(AF217&lt;0,"0",AF217)</f>
        <v>57534.1427532777</v>
      </c>
      <c r="Z218" s="149"/>
      <c r="AA218" s="150" t="n">
        <f aca="false">Q218*-1</f>
        <v>2738.63195887526</v>
      </c>
      <c r="AB218" s="6" t="n">
        <f aca="false">$AA$3-Y218</f>
        <v>88387.0572467223</v>
      </c>
      <c r="AC218" s="151" t="str">
        <f aca="false">+IF(AF218&gt;$D$3,"*","")</f>
        <v>*</v>
      </c>
      <c r="AD218" s="152"/>
      <c r="AE218" s="6"/>
      <c r="AF218" s="148" t="n">
        <f aca="false">Y218+AE218-AA218</f>
        <v>54795.5107944025</v>
      </c>
    </row>
    <row r="219" customFormat="false" ht="13.5" hidden="false" customHeight="true" outlineLevel="0" collapsed="false">
      <c r="B219" s="105" t="n">
        <v>36922</v>
      </c>
      <c r="C219" s="106" t="n">
        <v>0</v>
      </c>
      <c r="D219" s="107" t="n">
        <v>42.057</v>
      </c>
      <c r="E219" s="107" t="n">
        <v>42.052</v>
      </c>
      <c r="F219" s="108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3"/>
      <c r="T219" s="113" t="n">
        <f aca="false">T218+N219</f>
        <v>-22694460</v>
      </c>
      <c r="U219" s="113" t="n">
        <f aca="false">U218+R219</f>
        <v>-1941997.36285714</v>
      </c>
      <c r="X219" s="147" t="n">
        <f aca="false">B219</f>
        <v>36922</v>
      </c>
      <c r="Y219" s="148" t="n">
        <f aca="false">IF(AF218&lt;0,"0",AF218)</f>
        <v>54795.5107944025</v>
      </c>
      <c r="Z219" s="149"/>
      <c r="AA219" s="150" t="n">
        <f aca="false">Q219*-1</f>
        <v>2611.1014314249</v>
      </c>
      <c r="AB219" s="6" t="n">
        <f aca="false">$AA$3-Y219</f>
        <v>91125.6892055975</v>
      </c>
      <c r="AC219" s="151" t="str">
        <f aca="false">+IF(AF219&gt;$D$3,"*","")</f>
        <v>*</v>
      </c>
      <c r="AD219" s="152"/>
      <c r="AE219" s="6"/>
      <c r="AF219" s="148" t="n">
        <f aca="false">Y219+AE219-AA219</f>
        <v>52184.4093629776</v>
      </c>
    </row>
    <row r="220" customFormat="false" ht="12.75" hidden="false" customHeight="false" outlineLevel="0" collapsed="false">
      <c r="G220" s="5" t="s">
        <v>40</v>
      </c>
      <c r="K220" s="88"/>
      <c r="L220" s="6"/>
      <c r="M220" s="6"/>
      <c r="O220" s="6"/>
      <c r="P220" s="6"/>
      <c r="Q220" s="6"/>
      <c r="R220" s="6"/>
      <c r="Z220" s="154"/>
    </row>
    <row r="221" customFormat="false" ht="18.75" hidden="false" customHeight="false" outlineLevel="0" collapsed="false">
      <c r="A221" s="145" t="s">
        <v>45</v>
      </c>
      <c r="G221" s="5" t="s">
        <v>40</v>
      </c>
      <c r="K221" s="88"/>
      <c r="L221" s="88"/>
      <c r="M221" s="6"/>
      <c r="O221" s="6"/>
      <c r="P221" s="6"/>
      <c r="Q221" s="6"/>
      <c r="R221" s="6"/>
      <c r="Z221" s="154"/>
    </row>
    <row r="222" customFormat="false" ht="12.75" hidden="false" customHeight="false" outlineLevel="0" collapsed="false">
      <c r="B222" s="97" t="n">
        <v>36923</v>
      </c>
      <c r="C222" s="98" t="n">
        <v>0</v>
      </c>
      <c r="D222" s="99" t="n">
        <v>40.176</v>
      </c>
      <c r="E222" s="99" t="n">
        <v>40.181</v>
      </c>
      <c r="F222" s="100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6" t="n">
        <f aca="false">O222*3.594</f>
        <v>-65501.5057142857</v>
      </c>
      <c r="X222" s="147" t="n">
        <f aca="false">B222</f>
        <v>36923</v>
      </c>
      <c r="Y222" s="148" t="n">
        <f aca="false">IF(AF219&lt;0,"0",AF219)</f>
        <v>52184.4093629776</v>
      </c>
      <c r="Z222" s="149"/>
      <c r="AA222" s="150" t="n">
        <f aca="false">Q222*-1</f>
        <v>2897.58140522849</v>
      </c>
      <c r="AB222" s="6" t="n">
        <f aca="false">$AA$3-Y222</f>
        <v>93736.7906370224</v>
      </c>
      <c r="AC222" s="151" t="str">
        <f aca="false">+IF(AF222&gt;$D$3,"*","")</f>
        <v>*</v>
      </c>
      <c r="AD222" s="152"/>
      <c r="AE222" s="6"/>
      <c r="AF222" s="148" t="n">
        <f aca="false">Y222+AE222-AA222</f>
        <v>49286.8279577491</v>
      </c>
    </row>
    <row r="223" customFormat="false" ht="12.75" hidden="false" customHeight="false" outlineLevel="0" collapsed="false">
      <c r="B223" s="101" t="n">
        <v>36924</v>
      </c>
      <c r="C223" s="102" t="n">
        <v>0</v>
      </c>
      <c r="D223" s="103" t="n">
        <v>38.526</v>
      </c>
      <c r="E223" s="103" t="n">
        <v>38.523</v>
      </c>
      <c r="F223" s="104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43" t="n">
        <f aca="false">O223*3.594</f>
        <v>-56139.9914285714</v>
      </c>
      <c r="X223" s="147" t="n">
        <f aca="false">B223</f>
        <v>36924</v>
      </c>
      <c r="Y223" s="148" t="n">
        <f aca="false">IF(AF222&lt;0,"0",AF222)</f>
        <v>49286.8279577491</v>
      </c>
      <c r="Z223" s="149"/>
      <c r="AA223" s="150" t="n">
        <f aca="false">Q223*-1</f>
        <v>2483.45734161707</v>
      </c>
      <c r="AB223" s="6" t="n">
        <f aca="false">$AA$3-Y223</f>
        <v>96634.3720422509</v>
      </c>
      <c r="AC223" s="151" t="str">
        <f aca="false">+IF(AF223&gt;$D$3,"*","")</f>
        <v>*</v>
      </c>
      <c r="AD223" s="152"/>
      <c r="AE223" s="6"/>
      <c r="AF223" s="148" t="n">
        <f aca="false">Y223+AE223-AA223</f>
        <v>46803.370616132</v>
      </c>
    </row>
    <row r="224" customFormat="false" ht="12.75" hidden="false" customHeight="false" outlineLevel="0" collapsed="false">
      <c r="B224" s="101" t="n">
        <v>36925</v>
      </c>
      <c r="C224" s="102" t="n">
        <v>0</v>
      </c>
      <c r="D224" s="103" t="n">
        <v>36.874</v>
      </c>
      <c r="E224" s="103" t="n">
        <v>36.87</v>
      </c>
      <c r="F224" s="104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43" t="n">
        <f aca="false">O224*3.594</f>
        <v>-56857.9357142857</v>
      </c>
      <c r="X224" s="147" t="n">
        <f aca="false">B224</f>
        <v>36925</v>
      </c>
      <c r="Y224" s="148" t="n">
        <f aca="false">IF(AF223&lt;0,"0",AF223)</f>
        <v>46803.370616132</v>
      </c>
      <c r="Z224" s="149"/>
      <c r="AA224" s="150" t="n">
        <f aca="false">Q224*-1</f>
        <v>2515.21694759239</v>
      </c>
      <c r="AB224" s="6" t="n">
        <f aca="false">$AA$3-Y224</f>
        <v>99117.829383868</v>
      </c>
      <c r="AC224" s="151" t="str">
        <f aca="false">+IF(AF224&gt;$D$3,"*","")</f>
        <v>*</v>
      </c>
      <c r="AD224" s="152"/>
      <c r="AE224" s="6"/>
      <c r="AF224" s="148" t="n">
        <f aca="false">Y224+AE224-AA224</f>
        <v>44288.1536685396</v>
      </c>
    </row>
    <row r="225" customFormat="false" ht="12.75" hidden="false" customHeight="false" outlineLevel="0" collapsed="false">
      <c r="B225" s="101" t="n">
        <v>36926</v>
      </c>
      <c r="C225" s="102" t="n">
        <v>0</v>
      </c>
      <c r="D225" s="103" t="n">
        <v>35.066</v>
      </c>
      <c r="E225" s="103" t="n">
        <v>35.067</v>
      </c>
      <c r="F225" s="104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43" t="n">
        <f aca="false">O225*3.594</f>
        <v>-41742.5985714286</v>
      </c>
      <c r="X225" s="147" t="n">
        <f aca="false">B225</f>
        <v>36926</v>
      </c>
      <c r="Y225" s="148" t="n">
        <f aca="false">IF(AF224&lt;0,"0",AF224)</f>
        <v>44288.1536685396</v>
      </c>
      <c r="Z225" s="149"/>
      <c r="AA225" s="150" t="n">
        <f aca="false">Q225*-1</f>
        <v>1846.5617867485</v>
      </c>
      <c r="AB225" s="6" t="n">
        <f aca="false">$AA$3-Y225</f>
        <v>101633.04633146</v>
      </c>
      <c r="AC225" s="151" t="str">
        <f aca="false">+IF(AF225&gt;$D$3,"*","")</f>
        <v>*</v>
      </c>
      <c r="AD225" s="152"/>
      <c r="AE225" s="6"/>
      <c r="AF225" s="148" t="n">
        <f aca="false">Y225+AE225-AA225</f>
        <v>42441.5918817911</v>
      </c>
    </row>
    <row r="226" customFormat="false" ht="12.75" hidden="false" customHeight="false" outlineLevel="0" collapsed="false">
      <c r="A226" s="28"/>
      <c r="B226" s="155" t="n">
        <v>36927</v>
      </c>
      <c r="C226" s="156" t="n">
        <v>0</v>
      </c>
      <c r="D226" s="157"/>
      <c r="E226" s="157"/>
      <c r="F226" s="158" t="n">
        <f aca="false">E226/104.1667*100</f>
        <v>0</v>
      </c>
      <c r="G226" s="159" t="s">
        <v>40</v>
      </c>
      <c r="H226" s="160" t="n">
        <f aca="false">H225-695323</f>
        <v>13696897</v>
      </c>
      <c r="I226" s="160" t="n">
        <f aca="false">H226/42</f>
        <v>326116.595238095</v>
      </c>
      <c r="J226" s="160" t="n">
        <f aca="false">I226*$J$4</f>
        <v>1831010.64834126</v>
      </c>
      <c r="K226" s="160" t="n">
        <f aca="false">J226*$K$1</f>
        <v>51848.3971161522</v>
      </c>
      <c r="L226" s="160" t="n">
        <f aca="false">K226*$L$1</f>
        <v>1172041.26070576</v>
      </c>
      <c r="M226" s="160"/>
      <c r="N226" s="160" t="n">
        <f aca="false">H226-H225</f>
        <v>-695323</v>
      </c>
      <c r="O226" s="160" t="n">
        <f aca="false">N226/42</f>
        <v>-16555.3095238095</v>
      </c>
      <c r="P226" s="160" t="n">
        <f aca="false">O226*$J$4</f>
        <v>-92951.2587439762</v>
      </c>
      <c r="Q226" s="160" t="n">
        <f aca="false">P226*$K$1</f>
        <v>-2632.08396967534</v>
      </c>
      <c r="R226" s="161" t="n">
        <f aca="false">O226*3.594</f>
        <v>-59499.7824285714</v>
      </c>
      <c r="S226" s="28"/>
      <c r="T226" s="28"/>
      <c r="U226" s="28"/>
      <c r="V226" s="28"/>
      <c r="W226" s="28"/>
      <c r="X226" s="162" t="n">
        <f aca="false">B226</f>
        <v>36927</v>
      </c>
      <c r="Y226" s="163" t="n">
        <f aca="false">IF(AF225&lt;0,"0",AF225)</f>
        <v>42441.5918817911</v>
      </c>
      <c r="Z226" s="164"/>
      <c r="AA226" s="165" t="n">
        <f aca="false">Q226*-1</f>
        <v>2632.08396967534</v>
      </c>
      <c r="AB226" s="160" t="n">
        <f aca="false">$AA$3-Y226</f>
        <v>103479.608118209</v>
      </c>
      <c r="AC226" s="166" t="str">
        <f aca="false">+IF(AF226&gt;$D$3,"*","")</f>
        <v>*</v>
      </c>
      <c r="AD226" s="167"/>
      <c r="AE226" s="160" t="n">
        <v>63075.679</v>
      </c>
      <c r="AF226" s="163" t="n">
        <f aca="false">Y226+AE226-AA226</f>
        <v>102885.186912116</v>
      </c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</row>
    <row r="227" customFormat="false" ht="12.75" hidden="false" customHeight="false" outlineLevel="0" collapsed="false">
      <c r="B227" s="101" t="n">
        <v>36928</v>
      </c>
      <c r="C227" s="102" t="n">
        <v>0</v>
      </c>
      <c r="D227" s="103" t="n">
        <v>72.57</v>
      </c>
      <c r="E227" s="103" t="n">
        <v>72.592</v>
      </c>
      <c r="F227" s="104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43" t="n">
        <f aca="false">O227*3.594</f>
        <v>-59499.7824285714</v>
      </c>
      <c r="X227" s="147" t="n">
        <f aca="false">B227</f>
        <v>36928</v>
      </c>
      <c r="Y227" s="148" t="n">
        <f aca="false">IF(AF226&lt;0,"0",AF226)</f>
        <v>102885.186912116</v>
      </c>
      <c r="Z227" s="149"/>
      <c r="AA227" s="150" t="n">
        <f aca="false">Q227*-1</f>
        <v>2632.08396967534</v>
      </c>
      <c r="AB227" s="6" t="n">
        <f aca="false">$AA$3-Y227</f>
        <v>43036.0130878842</v>
      </c>
      <c r="AC227" s="151" t="str">
        <f aca="false">+IF(AF227&gt;$D$3,"*","")</f>
        <v>*</v>
      </c>
      <c r="AD227" s="152"/>
      <c r="AE227" s="6"/>
      <c r="AF227" s="148" t="n">
        <f aca="false">Y227+AE227-AA227</f>
        <v>100253.10294244</v>
      </c>
    </row>
    <row r="228" customFormat="false" ht="12.75" hidden="false" customHeight="false" outlineLevel="0" collapsed="false">
      <c r="B228" s="101" t="n">
        <v>36929</v>
      </c>
      <c r="C228" s="102" t="n">
        <v>0</v>
      </c>
      <c r="D228" s="103" t="n">
        <v>70.712</v>
      </c>
      <c r="E228" s="103" t="n">
        <v>70.728</v>
      </c>
      <c r="F228" s="104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43" t="n">
        <f aca="false">O228*3.594</f>
        <v>-64131.5071428571</v>
      </c>
      <c r="X228" s="147" t="n">
        <f aca="false">B228</f>
        <v>36929</v>
      </c>
      <c r="Y228" s="148" t="n">
        <f aca="false">IF(AF227&lt;0,"0",AF227)</f>
        <v>100253.10294244</v>
      </c>
      <c r="Z228" s="149"/>
      <c r="AA228" s="150" t="n">
        <f aca="false">Q228*-1</f>
        <v>2836.97696045318</v>
      </c>
      <c r="AB228" s="6" t="n">
        <f aca="false">$AA$3-Y228</f>
        <v>45668.0970575596</v>
      </c>
      <c r="AC228" s="151" t="str">
        <f aca="false">+IF(AF228&gt;$D$3,"*","")</f>
        <v>*</v>
      </c>
      <c r="AD228" s="152"/>
      <c r="AE228" s="6"/>
      <c r="AF228" s="148" t="n">
        <f aca="false">Y228+AE228-AA228</f>
        <v>97416.1259819873</v>
      </c>
    </row>
    <row r="229" customFormat="false" ht="12.75" hidden="false" customHeight="false" outlineLevel="0" collapsed="false">
      <c r="A229" s="168"/>
      <c r="B229" s="169" t="n">
        <v>36930</v>
      </c>
      <c r="C229" s="102" t="n">
        <v>0</v>
      </c>
      <c r="D229" s="131" t="n">
        <v>68.953</v>
      </c>
      <c r="E229" s="131" t="n">
        <v>68.974</v>
      </c>
      <c r="F229" s="170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43" t="n">
        <f aca="false">O229*3.594</f>
        <v>-61244.3271428571</v>
      </c>
      <c r="S229" s="168"/>
      <c r="T229" s="168"/>
      <c r="U229" s="168"/>
      <c r="V229" s="168"/>
      <c r="W229" s="168"/>
      <c r="X229" s="171" t="n">
        <f aca="false">B229</f>
        <v>36930</v>
      </c>
      <c r="Y229" s="148" t="n">
        <f aca="false">IF(AF228&lt;0,"0",AF228)</f>
        <v>97416.1259819873</v>
      </c>
      <c r="Z229" s="149"/>
      <c r="AA229" s="150" t="n">
        <f aca="false">Q229*-1</f>
        <v>2709.25716240702</v>
      </c>
      <c r="AB229" s="6" t="n">
        <f aca="false">$AA$3-Y229</f>
        <v>48505.0740180127</v>
      </c>
      <c r="AC229" s="172" t="str">
        <f aca="false">+IF(AF229&gt;$D$3,"*","")</f>
        <v>*</v>
      </c>
      <c r="AD229" s="173"/>
      <c r="AE229" s="6"/>
      <c r="AF229" s="148" t="n">
        <f aca="false">Y229+AE229-AA229</f>
        <v>94706.8688195803</v>
      </c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</row>
    <row r="230" customFormat="false" ht="12.75" hidden="false" customHeight="false" outlineLevel="0" collapsed="false">
      <c r="B230" s="101" t="n">
        <v>36931</v>
      </c>
      <c r="C230" s="102" t="n">
        <v>0</v>
      </c>
      <c r="D230" s="103" t="n">
        <v>67.126</v>
      </c>
      <c r="E230" s="103" t="n">
        <v>67.136</v>
      </c>
      <c r="F230" s="104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43" t="n">
        <f aca="false">O230*3.594</f>
        <v>-63400.7271428571</v>
      </c>
      <c r="X230" s="147" t="n">
        <f aca="false">B230</f>
        <v>36931</v>
      </c>
      <c r="Y230" s="148" t="n">
        <f aca="false">IF(AF229&lt;0,"0",AF229)</f>
        <v>94706.8688195803</v>
      </c>
      <c r="Z230" s="149"/>
      <c r="AA230" s="150" t="n">
        <f aca="false">Q230*-1</f>
        <v>2804.64954269046</v>
      </c>
      <c r="AB230" s="6" t="n">
        <f aca="false">$AA$3-Y230</f>
        <v>51214.3311804198</v>
      </c>
      <c r="AC230" s="151" t="str">
        <f aca="false">+IF(AF230&gt;$D$3,"*","")</f>
        <v>*</v>
      </c>
      <c r="AD230" s="152"/>
      <c r="AE230" s="6"/>
      <c r="AF230" s="148" t="n">
        <f aca="false">Y230+AE230-AA230</f>
        <v>91902.2192768898</v>
      </c>
    </row>
    <row r="231" customFormat="false" ht="12.75" hidden="false" customHeight="false" outlineLevel="0" collapsed="false">
      <c r="B231" s="101" t="n">
        <v>36932</v>
      </c>
      <c r="C231" s="102" t="n">
        <v>0</v>
      </c>
      <c r="D231" s="103" t="n">
        <v>65.453</v>
      </c>
      <c r="E231" s="103" t="n">
        <v>65.452</v>
      </c>
      <c r="F231" s="104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43" t="n">
        <f aca="false">O231*3.594</f>
        <v>-57632.3571428571</v>
      </c>
      <c r="X231" s="147" t="n">
        <f aca="false">B231</f>
        <v>36932</v>
      </c>
      <c r="Y231" s="148" t="n">
        <f aca="false">IF(AF230&lt;0,"0",AF230)</f>
        <v>91902.2192768898</v>
      </c>
      <c r="Z231" s="149"/>
      <c r="AA231" s="150" t="n">
        <f aca="false">Q231*-1</f>
        <v>2549.47492543227</v>
      </c>
      <c r="AB231" s="6" t="n">
        <f aca="false">$AA$3-Y231</f>
        <v>54018.9807231102</v>
      </c>
      <c r="AC231" s="151" t="str">
        <f aca="false">+IF(AF231&gt;$D$3,"*","")</f>
        <v>*</v>
      </c>
      <c r="AD231" s="152"/>
      <c r="AE231" s="6"/>
      <c r="AF231" s="148" t="n">
        <f aca="false">Y231+AE231-AA231</f>
        <v>89352.7443514575</v>
      </c>
    </row>
    <row r="232" customFormat="false" ht="12.75" hidden="false" customHeight="false" outlineLevel="0" collapsed="false">
      <c r="B232" s="101" t="n">
        <v>36933</v>
      </c>
      <c r="C232" s="102" t="n">
        <v>0</v>
      </c>
      <c r="D232" s="103" t="n">
        <v>63.783</v>
      </c>
      <c r="E232" s="103" t="n">
        <v>63.795</v>
      </c>
      <c r="F232" s="104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43" t="n">
        <f aca="false">O232*3.594</f>
        <v>-57628.9342857143</v>
      </c>
      <c r="X232" s="147" t="n">
        <f aca="false">B232</f>
        <v>36933</v>
      </c>
      <c r="Y232" s="148" t="n">
        <f aca="false">IF(AF231&lt;0,"0",AF231)</f>
        <v>89352.7443514575</v>
      </c>
      <c r="Z232" s="149"/>
      <c r="AA232" s="150" t="n">
        <f aca="false">Q232*-1</f>
        <v>2549.32350895563</v>
      </c>
      <c r="AB232" s="6" t="n">
        <f aca="false">$AA$3-Y232</f>
        <v>56568.4556485425</v>
      </c>
      <c r="AC232" s="151" t="str">
        <f aca="false">+IF(AF232&gt;$D$3,"*","")</f>
        <v>*</v>
      </c>
      <c r="AD232" s="152"/>
      <c r="AE232" s="6"/>
      <c r="AF232" s="148" t="n">
        <f aca="false">Y232+AE232-AA232</f>
        <v>86803.4208425019</v>
      </c>
    </row>
    <row r="233" customFormat="false" ht="12.75" hidden="false" customHeight="false" outlineLevel="0" collapsed="false">
      <c r="A233" s="174"/>
      <c r="B233" s="155" t="n">
        <v>36934</v>
      </c>
      <c r="C233" s="175" t="n">
        <v>0</v>
      </c>
      <c r="D233" s="176"/>
      <c r="E233" s="176"/>
      <c r="F233" s="177" t="n">
        <f aca="false">E233/104.1667*100</f>
        <v>0</v>
      </c>
      <c r="G233" s="159" t="s">
        <v>40</v>
      </c>
      <c r="H233" s="161" t="n">
        <f aca="false">H232-$AP$2</f>
        <v>24957000</v>
      </c>
      <c r="I233" s="161" t="n">
        <f aca="false">H233/42</f>
        <v>594214.285714286</v>
      </c>
      <c r="J233" s="161" t="n">
        <f aca="false">I233*$J$4</f>
        <v>3336268.99221429</v>
      </c>
      <c r="K233" s="161" t="n">
        <f aca="false">J233*$K$1</f>
        <v>94472.5251878443</v>
      </c>
      <c r="L233" s="161" t="n">
        <f aca="false">K233*$L$1</f>
        <v>2135566.45300273</v>
      </c>
      <c r="M233" s="161"/>
      <c r="N233" s="161" t="n">
        <f aca="false">H233-H232</f>
        <v>-794000</v>
      </c>
      <c r="O233" s="161" t="n">
        <f aca="false">N233/42</f>
        <v>-18904.7619047619</v>
      </c>
      <c r="P233" s="161" t="n">
        <f aca="false">O233*$J$4</f>
        <v>-106142.468238095</v>
      </c>
      <c r="Q233" s="161" t="n">
        <f aca="false">P233*$K$1</f>
        <v>-3005.61706131139</v>
      </c>
      <c r="R233" s="161" t="n">
        <f aca="false">O233*3.594</f>
        <v>-67943.7142857143</v>
      </c>
      <c r="S233" s="174"/>
      <c r="T233" s="174"/>
      <c r="U233" s="174"/>
      <c r="V233" s="174"/>
      <c r="W233" s="174"/>
      <c r="X233" s="178" t="n">
        <f aca="false">B233</f>
        <v>36934</v>
      </c>
      <c r="Y233" s="179" t="n">
        <f aca="false">IF(AF232&lt;0,"0",AF232)</f>
        <v>86803.4208425019</v>
      </c>
      <c r="Z233" s="164"/>
      <c r="AA233" s="180" t="n">
        <f aca="false">Q233*-1</f>
        <v>3005.61706131139</v>
      </c>
      <c r="AB233" s="161" t="n">
        <f aca="false">$AA$3-Y233</f>
        <v>59117.7791574981</v>
      </c>
      <c r="AC233" s="181" t="str">
        <f aca="false">+IF(AF233&gt;$D$3,"*","")</f>
        <v>*</v>
      </c>
      <c r="AD233" s="182"/>
      <c r="AE233" s="161" t="n">
        <v>62010.788</v>
      </c>
      <c r="AF233" s="179" t="n">
        <f aca="false">Y233+AE233-AA233</f>
        <v>145808.591781191</v>
      </c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</row>
    <row r="234" customFormat="false" ht="12.75" hidden="false" customHeight="false" outlineLevel="0" collapsed="false">
      <c r="B234" s="101" t="n">
        <v>36935</v>
      </c>
      <c r="C234" s="102" t="n">
        <v>0</v>
      </c>
      <c r="D234" s="103" t="n">
        <v>100.911</v>
      </c>
      <c r="E234" s="103" t="n">
        <v>100.918</v>
      </c>
      <c r="F234" s="104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43" t="n">
        <f aca="false">O234*3.594</f>
        <v>-49060.9991600001</v>
      </c>
      <c r="X234" s="147" t="n">
        <f aca="false">B234</f>
        <v>36935</v>
      </c>
      <c r="Y234" s="148" t="n">
        <f aca="false">IF(AF233&lt;0,"0",AF233)</f>
        <v>145808.591781191</v>
      </c>
      <c r="Z234" s="149"/>
      <c r="AA234" s="150" t="n">
        <f aca="false">Q234*-1</f>
        <v>2170.30490120385</v>
      </c>
      <c r="AB234" s="6" t="n">
        <f aca="false">$AA$3-Y234</f>
        <v>112.608218809473</v>
      </c>
      <c r="AC234" s="151" t="str">
        <f aca="false">+IF(AF234&gt;$D$3,"*","")</f>
        <v>*</v>
      </c>
      <c r="AD234" s="152"/>
      <c r="AE234" s="6"/>
      <c r="AF234" s="148" t="n">
        <f aca="false">Y234+AE234-AA234</f>
        <v>143638.286879987</v>
      </c>
    </row>
    <row r="235" customFormat="false" ht="12.75" hidden="false" customHeight="false" outlineLevel="0" collapsed="false">
      <c r="B235" s="101" t="n">
        <v>36936</v>
      </c>
      <c r="C235" s="102" t="n">
        <v>0</v>
      </c>
      <c r="D235" s="103" t="n">
        <v>99.122</v>
      </c>
      <c r="E235" s="103" t="n">
        <v>99.131</v>
      </c>
      <c r="F235" s="104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43" t="n">
        <f aca="false">O235*3.594</f>
        <v>-62059.8228571429</v>
      </c>
      <c r="X235" s="147" t="n">
        <f aca="false">B235</f>
        <v>36936</v>
      </c>
      <c r="Y235" s="148" t="n">
        <f aca="false">IF(AF234&lt;0,"0",AF234)</f>
        <v>143638.286879987</v>
      </c>
      <c r="Z235" s="149"/>
      <c r="AA235" s="150" t="n">
        <f aca="false">Q235*-1</f>
        <v>2745.33213796659</v>
      </c>
      <c r="AB235" s="6" t="n">
        <f aca="false">$AA$3-Y235</f>
        <v>2282.91312001334</v>
      </c>
      <c r="AC235" s="151" t="str">
        <f aca="false">+IF(AF235&gt;$D$3,"*","")</f>
        <v>*</v>
      </c>
      <c r="AD235" s="152"/>
      <c r="AE235" s="6"/>
      <c r="AF235" s="148" t="n">
        <f aca="false">Y235+AE235-AA235</f>
        <v>140892.95474202</v>
      </c>
    </row>
    <row r="236" customFormat="false" ht="12.75" hidden="false" customHeight="false" outlineLevel="0" collapsed="false">
      <c r="B236" s="101" t="n">
        <v>36937</v>
      </c>
      <c r="C236" s="102" t="n">
        <v>0</v>
      </c>
      <c r="D236" s="103" t="n">
        <v>97.285</v>
      </c>
      <c r="E236" s="103" t="n">
        <v>97.283</v>
      </c>
      <c r="F236" s="104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43" t="n">
        <f aca="false">O236*3.594</f>
        <v>-62777.7671428572</v>
      </c>
      <c r="X236" s="147" t="n">
        <f aca="false">B236</f>
        <v>36937</v>
      </c>
      <c r="Y236" s="148" t="n">
        <f aca="false">IF(AF235&lt;0,"0",AF235)</f>
        <v>140892.95474202</v>
      </c>
      <c r="Z236" s="149"/>
      <c r="AA236" s="150" t="n">
        <f aca="false">Q236*-1</f>
        <v>2777.09174394191</v>
      </c>
      <c r="AB236" s="6" t="n">
        <f aca="false">$AA$3-Y236</f>
        <v>5028.24525797993</v>
      </c>
      <c r="AC236" s="151" t="str">
        <f aca="false">+IF(AF236&gt;$D$3,"*","")</f>
        <v>*</v>
      </c>
      <c r="AD236" s="152"/>
      <c r="AE236" s="6"/>
      <c r="AF236" s="148" t="n">
        <f aca="false">Y236+AE236-AA236</f>
        <v>138115.862998078</v>
      </c>
    </row>
    <row r="237" customFormat="false" ht="12.75" hidden="false" customHeight="false" outlineLevel="0" collapsed="false">
      <c r="B237" s="101" t="n">
        <v>36938</v>
      </c>
      <c r="C237" s="102" t="n">
        <v>0</v>
      </c>
      <c r="D237" s="103" t="n">
        <v>95.653</v>
      </c>
      <c r="E237" s="103" t="n">
        <v>95.656</v>
      </c>
      <c r="F237" s="104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43" t="n">
        <f aca="false">O237*3.594</f>
        <v>-57722.2071428571</v>
      </c>
      <c r="X237" s="147" t="n">
        <f aca="false">B237</f>
        <v>36938</v>
      </c>
      <c r="Y237" s="148" t="n">
        <f aca="false">IF(AF236&lt;0,"0",AF236)</f>
        <v>138115.862998078</v>
      </c>
      <c r="Z237" s="149"/>
      <c r="AA237" s="150" t="n">
        <f aca="false">Q237*-1</f>
        <v>2553.44960794408</v>
      </c>
      <c r="AB237" s="6" t="n">
        <f aca="false">$AA$3-Y237</f>
        <v>7805.33700192184</v>
      </c>
      <c r="AC237" s="151" t="str">
        <f aca="false">+IF(AF237&gt;$D$3,"*","")</f>
        <v>*</v>
      </c>
      <c r="AD237" s="152"/>
      <c r="AE237" s="6"/>
      <c r="AF237" s="148" t="n">
        <f aca="false">Y237+AE237-AA237</f>
        <v>135562.413390134</v>
      </c>
    </row>
    <row r="238" customFormat="false" ht="12.75" hidden="false" customHeight="false" outlineLevel="0" collapsed="false">
      <c r="B238" s="101" t="n">
        <v>36939</v>
      </c>
      <c r="C238" s="102" t="n">
        <v>0</v>
      </c>
      <c r="D238" s="103" t="n">
        <v>93.741</v>
      </c>
      <c r="E238" s="103" t="n">
        <v>93.747</v>
      </c>
      <c r="F238" s="104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43" t="n">
        <f aca="false">O238*3.594</f>
        <v>-65652.9671428572</v>
      </c>
      <c r="X238" s="147" t="n">
        <f aca="false">B238</f>
        <v>36939</v>
      </c>
      <c r="Y238" s="148" t="n">
        <f aca="false">IF(AF237&lt;0,"0",AF237)</f>
        <v>135562.413390134</v>
      </c>
      <c r="Z238" s="149"/>
      <c r="AA238" s="150" t="n">
        <f aca="false">Q238*-1</f>
        <v>2904.28158431982</v>
      </c>
      <c r="AB238" s="6" t="n">
        <f aca="false">$AA$3-Y238</f>
        <v>10358.7866098659</v>
      </c>
      <c r="AC238" s="151" t="str">
        <f aca="false">+IF(AF238&gt;$D$3,"*","")</f>
        <v>*</v>
      </c>
      <c r="AD238" s="152"/>
      <c r="AE238" s="6"/>
      <c r="AF238" s="148" t="n">
        <f aca="false">Y238+AE238-AA238</f>
        <v>132658.131805814</v>
      </c>
    </row>
    <row r="239" customFormat="false" ht="12.75" hidden="false" customHeight="false" outlineLevel="0" collapsed="false">
      <c r="B239" s="101" t="n">
        <v>36940</v>
      </c>
      <c r="C239" s="102" t="n">
        <v>0</v>
      </c>
      <c r="D239" s="103" t="n">
        <v>92.016</v>
      </c>
      <c r="E239" s="103" t="n">
        <v>92.014</v>
      </c>
      <c r="F239" s="104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43" t="n">
        <f aca="false">O239*3.594</f>
        <v>-60596.5514285714</v>
      </c>
      <c r="X239" s="147" t="n">
        <f aca="false">B239</f>
        <v>36940</v>
      </c>
      <c r="Y239" s="148" t="n">
        <f aca="false">IF(AF238&lt;0,"0",AF238)</f>
        <v>132658.131805814</v>
      </c>
      <c r="Z239" s="149"/>
      <c r="AA239" s="150" t="n">
        <f aca="false">Q239*-1</f>
        <v>2680.60159420283</v>
      </c>
      <c r="AB239" s="6" t="n">
        <f aca="false">$AA$3-Y239</f>
        <v>13263.0681941858</v>
      </c>
      <c r="AC239" s="151" t="str">
        <f aca="false">+IF(AF239&gt;$D$3,"*","")</f>
        <v>*</v>
      </c>
      <c r="AD239" s="152"/>
      <c r="AE239" s="6"/>
      <c r="AF239" s="148" t="n">
        <f aca="false">Y239+AE239-AA239</f>
        <v>129977.530211611</v>
      </c>
    </row>
    <row r="240" customFormat="false" ht="12.75" hidden="false" customHeight="false" outlineLevel="0" collapsed="false">
      <c r="B240" s="101" t="n">
        <v>36941</v>
      </c>
      <c r="C240" s="102" t="n">
        <v>0</v>
      </c>
      <c r="D240" s="103" t="n">
        <v>90.113</v>
      </c>
      <c r="E240" s="103" t="n">
        <v>90.115</v>
      </c>
      <c r="F240" s="104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43" t="n">
        <f aca="false">O240*3.594</f>
        <v>-65640.1314285714</v>
      </c>
      <c r="X240" s="147" t="n">
        <f aca="false">B240</f>
        <v>36941</v>
      </c>
      <c r="Y240" s="148" t="n">
        <f aca="false">IF(AF239&lt;0,"0",AF239)</f>
        <v>129977.530211611</v>
      </c>
      <c r="Z240" s="149"/>
      <c r="AA240" s="150" t="n">
        <f aca="false">Q240*-1</f>
        <v>2903.71377253242</v>
      </c>
      <c r="AB240" s="6" t="n">
        <f aca="false">$AA$3-Y240</f>
        <v>15943.6697883886</v>
      </c>
      <c r="AC240" s="151" t="str">
        <f aca="false">+IF(AF240&gt;$D$3,"*","")</f>
        <v>*</v>
      </c>
      <c r="AD240" s="152"/>
      <c r="AE240" s="6"/>
      <c r="AF240" s="148" t="n">
        <f aca="false">Y240+AE240-AA240</f>
        <v>127073.816439079</v>
      </c>
    </row>
    <row r="241" customFormat="false" ht="12.75" hidden="false" customHeight="false" outlineLevel="0" collapsed="false">
      <c r="B241" s="101" t="n">
        <v>36942</v>
      </c>
      <c r="C241" s="102" t="n">
        <v>0</v>
      </c>
      <c r="D241" s="103" t="n">
        <v>88.46</v>
      </c>
      <c r="E241" s="103" t="n">
        <v>88.45</v>
      </c>
      <c r="F241" s="104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43" t="n">
        <f aca="false">O241*3.594</f>
        <v>-56977.7357142857</v>
      </c>
      <c r="X241" s="147" t="n">
        <f aca="false">B241</f>
        <v>36942</v>
      </c>
      <c r="Y241" s="148" t="n">
        <f aca="false">IF(AF240&lt;0,"0",AF240)</f>
        <v>127073.816439079</v>
      </c>
      <c r="Z241" s="149"/>
      <c r="AA241" s="150" t="n">
        <f aca="false">Q241*-1</f>
        <v>2520.5165242748</v>
      </c>
      <c r="AB241" s="6" t="n">
        <f aca="false">$AA$3-Y241</f>
        <v>18847.383560921</v>
      </c>
      <c r="AC241" s="151" t="str">
        <f aca="false">+IF(AF241&gt;$D$3,"*","")</f>
        <v>*</v>
      </c>
      <c r="AD241" s="152"/>
      <c r="AE241" s="6"/>
      <c r="AF241" s="148" t="n">
        <f aca="false">Y241+AE241-AA241</f>
        <v>124553.299914804</v>
      </c>
    </row>
    <row r="242" customFormat="false" ht="12.75" hidden="false" customHeight="false" outlineLevel="0" collapsed="false">
      <c r="B242" s="101" t="n">
        <v>36943</v>
      </c>
      <c r="C242" s="102" t="n">
        <v>0</v>
      </c>
      <c r="D242" s="103" t="n">
        <v>86.557</v>
      </c>
      <c r="E242" s="103" t="n">
        <v>86.556</v>
      </c>
      <c r="F242" s="104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43" t="n">
        <f aca="false">O242*3.594</f>
        <v>-65626.44</v>
      </c>
      <c r="X242" s="147" t="n">
        <f aca="false">B242</f>
        <v>36943</v>
      </c>
      <c r="Y242" s="148" t="n">
        <f aca="false">IF(AF241&lt;0,"0",AF241)</f>
        <v>124553.299914804</v>
      </c>
      <c r="Z242" s="149"/>
      <c r="AA242" s="150" t="n">
        <f aca="false">Q242*-1</f>
        <v>2903.10810662586</v>
      </c>
      <c r="AB242" s="6" t="n">
        <f aca="false">$AA$3-Y242</f>
        <v>21367.9000851958</v>
      </c>
      <c r="AC242" s="151" t="str">
        <f aca="false">+IF(AF242&gt;$D$3,"*","")</f>
        <v>*</v>
      </c>
      <c r="AD242" s="152"/>
      <c r="AE242" s="6"/>
      <c r="AF242" s="148" t="n">
        <f aca="false">Y242+AE242-AA242</f>
        <v>121650.191808178</v>
      </c>
    </row>
    <row r="243" customFormat="false" ht="12.75" hidden="false" customHeight="false" outlineLevel="0" collapsed="false">
      <c r="B243" s="101" t="n">
        <v>36944</v>
      </c>
      <c r="C243" s="102" t="n">
        <v>0</v>
      </c>
      <c r="D243" s="103" t="n">
        <v>85.102</v>
      </c>
      <c r="E243" s="103" t="n">
        <v>85.105</v>
      </c>
      <c r="F243" s="104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43" t="n">
        <f aca="false">O243*3.594</f>
        <v>-50476.0185714286</v>
      </c>
      <c r="X243" s="147" t="n">
        <f aca="false">B243</f>
        <v>36944</v>
      </c>
      <c r="Y243" s="148" t="n">
        <f aca="false">IF(AF242&lt;0,"0",AF242)</f>
        <v>121650.191808178</v>
      </c>
      <c r="Z243" s="149"/>
      <c r="AA243" s="150" t="n">
        <f aca="false">Q243*-1</f>
        <v>2232.90092689641</v>
      </c>
      <c r="AB243" s="6" t="n">
        <f aca="false">$AA$3-Y243</f>
        <v>24271.0081918217</v>
      </c>
      <c r="AC243" s="151" t="str">
        <f aca="false">+IF(AF243&gt;$D$3,"*","")</f>
        <v>*</v>
      </c>
      <c r="AD243" s="152"/>
      <c r="AE243" s="6"/>
      <c r="AF243" s="148" t="n">
        <f aca="false">Y243+AE243-AA243</f>
        <v>119417.290881282</v>
      </c>
    </row>
    <row r="244" customFormat="false" ht="12.75" hidden="false" customHeight="false" outlineLevel="0" collapsed="false">
      <c r="B244" s="101" t="n">
        <v>36945</v>
      </c>
      <c r="C244" s="102" t="n">
        <v>0</v>
      </c>
      <c r="D244" s="103" t="n">
        <v>83.22</v>
      </c>
      <c r="E244" s="103" t="n">
        <v>83.297</v>
      </c>
      <c r="F244" s="104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7" t="n">
        <f aca="false">B244</f>
        <v>36945</v>
      </c>
      <c r="Y244" s="148" t="n">
        <f aca="false">IF(AF243&lt;0,"0",AF243)</f>
        <v>119417.290881282</v>
      </c>
      <c r="Z244" s="149"/>
      <c r="AA244" s="150" t="n">
        <f aca="false">Q244*-1</f>
        <v>2774.97191326894</v>
      </c>
      <c r="AB244" s="6" t="n">
        <f aca="false">$AA$3-Y244</f>
        <v>26503.9091187181</v>
      </c>
      <c r="AC244" s="151" t="str">
        <f aca="false">+IF(AF244&gt;$D$3,"*","")</f>
        <v>*</v>
      </c>
      <c r="AD244" s="152"/>
      <c r="AE244" s="6"/>
      <c r="AF244" s="148" t="n">
        <f aca="false">Y244+AE244-AA244</f>
        <v>116642.318968013</v>
      </c>
    </row>
    <row r="245" customFormat="false" ht="12.75" hidden="false" customHeight="false" outlineLevel="0" collapsed="false">
      <c r="B245" s="101" t="n">
        <v>36946</v>
      </c>
      <c r="C245" s="102" t="n">
        <v>0</v>
      </c>
      <c r="D245" s="103" t="n">
        <v>81.948</v>
      </c>
      <c r="E245" s="103" t="n">
        <v>81.959</v>
      </c>
      <c r="F245" s="104" t="n">
        <f aca="false">E245/104.1667*100</f>
        <v>78.6806148222033</v>
      </c>
      <c r="G245" s="5" t="s">
        <v>40</v>
      </c>
      <c r="H245" s="136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7" t="n">
        <f aca="false">B245</f>
        <v>36946</v>
      </c>
      <c r="Y245" s="148" t="n">
        <f aca="false">IF(AF244&lt;0,"0",AF244)</f>
        <v>116642.318968013</v>
      </c>
      <c r="Z245" s="149"/>
      <c r="AA245" s="150" t="n">
        <f aca="false">Q245*-1</f>
        <v>2041.16981335054</v>
      </c>
      <c r="AB245" s="6" t="n">
        <f aca="false">$AA$3-Y245</f>
        <v>29278.881031987</v>
      </c>
      <c r="AC245" s="151" t="str">
        <f aca="false">+IF(AF245&gt;$D$3,"*","")</f>
        <v>*</v>
      </c>
      <c r="AD245" s="152"/>
      <c r="AE245" s="6"/>
      <c r="AF245" s="148" t="n">
        <f aca="false">Y245+AE245-AA245</f>
        <v>114601.149154662</v>
      </c>
    </row>
    <row r="246" customFormat="false" ht="12.75" hidden="false" customHeight="false" outlineLevel="0" collapsed="false">
      <c r="B246" s="101" t="n">
        <v>36947</v>
      </c>
      <c r="C246" s="102" t="n">
        <v>0</v>
      </c>
      <c r="D246" s="103" t="n">
        <v>80.656</v>
      </c>
      <c r="E246" s="103" t="n">
        <v>80.668</v>
      </c>
      <c r="F246" s="104" t="n">
        <f aca="false">E246/104.1667*100</f>
        <v>77.4412552187983</v>
      </c>
      <c r="G246" s="5" t="s">
        <v>40</v>
      </c>
      <c r="H246" s="136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7" t="n">
        <f aca="false">B246</f>
        <v>36947</v>
      </c>
      <c r="Y246" s="148" t="n">
        <f aca="false">IF(AF245&lt;0,"0",AF245)</f>
        <v>114601.149154662</v>
      </c>
      <c r="Z246" s="149"/>
      <c r="AA246" s="150" t="n">
        <f aca="false">Q246*-1</f>
        <v>1977.2720602083</v>
      </c>
      <c r="AB246" s="6" t="n">
        <f aca="false">$AA$3-Y246</f>
        <v>31320.0508453376</v>
      </c>
      <c r="AC246" s="151" t="str">
        <f aca="false">+IF(AF246&gt;$D$3,"*","")</f>
        <v>*</v>
      </c>
      <c r="AD246" s="152"/>
      <c r="AE246" s="6"/>
      <c r="AF246" s="148" t="n">
        <f aca="false">Y246+AE246-AA246</f>
        <v>112623.877094454</v>
      </c>
    </row>
    <row r="247" customFormat="false" ht="12.75" hidden="false" customHeight="false" outlineLevel="0" collapsed="false">
      <c r="B247" s="101" t="n">
        <v>36948</v>
      </c>
      <c r="C247" s="102" t="n">
        <v>0</v>
      </c>
      <c r="D247" s="103" t="n">
        <v>79.332</v>
      </c>
      <c r="E247" s="103" t="n">
        <v>79.346</v>
      </c>
      <c r="F247" s="104" t="n">
        <f aca="false">E247/104.1667*100</f>
        <v>76.1721356249166</v>
      </c>
      <c r="G247" s="5" t="s">
        <v>40</v>
      </c>
      <c r="H247" s="136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7" t="n">
        <f aca="false">B247</f>
        <v>36948</v>
      </c>
      <c r="Y247" s="148" t="n">
        <f aca="false">IF(AF246&lt;0,"0",AF246)</f>
        <v>112623.877094454</v>
      </c>
      <c r="Z247" s="149"/>
      <c r="AA247" s="150" t="n">
        <f aca="false">Q247*-1</f>
        <v>2040.86698039726</v>
      </c>
      <c r="AB247" s="6" t="n">
        <f aca="false">$AA$3-Y247</f>
        <v>33297.3229055459</v>
      </c>
      <c r="AC247" s="151" t="str">
        <f aca="false">+IF(AF247&gt;$D$3,"*","")</f>
        <v>*</v>
      </c>
      <c r="AD247" s="152"/>
      <c r="AE247" s="6"/>
      <c r="AF247" s="148" t="n">
        <f aca="false">Y247+AE247-AA247</f>
        <v>110583.010114057</v>
      </c>
    </row>
    <row r="248" customFormat="false" ht="12.75" hidden="false" customHeight="false" outlineLevel="0" collapsed="false">
      <c r="B248" s="101" t="n">
        <v>36949</v>
      </c>
      <c r="C248" s="102" t="n">
        <v>0</v>
      </c>
      <c r="D248" s="103" t="n">
        <v>78.07</v>
      </c>
      <c r="E248" s="103" t="n">
        <v>78.086</v>
      </c>
      <c r="F248" s="104" t="n">
        <f aca="false">E248/104.1667*100</f>
        <v>74.9625360119885</v>
      </c>
      <c r="G248" s="5" t="s">
        <v>40</v>
      </c>
      <c r="H248" s="136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7" t="n">
        <f aca="false">B248</f>
        <v>36949</v>
      </c>
      <c r="Y248" s="148" t="n">
        <f aca="false">IF(AF247&lt;0,"0",AF247)</f>
        <v>110583.010114057</v>
      </c>
      <c r="Z248" s="149"/>
      <c r="AA248" s="150" t="n">
        <f aca="false">Q248*-1</f>
        <v>1881.31186813747</v>
      </c>
      <c r="AB248" s="6" t="n">
        <f aca="false">$AA$3-Y248</f>
        <v>35338.1898859431</v>
      </c>
      <c r="AC248" s="151" t="str">
        <f aca="false">+IF(AF248&gt;$D$3,"*","")</f>
        <v>*</v>
      </c>
      <c r="AD248" s="152"/>
      <c r="AE248" s="6"/>
      <c r="AF248" s="148" t="n">
        <f aca="false">Y248+AE248-AA248</f>
        <v>108701.698245919</v>
      </c>
    </row>
    <row r="249" customFormat="false" ht="13.5" hidden="false" customHeight="false" outlineLevel="0" collapsed="false">
      <c r="B249" s="105" t="n">
        <v>36950</v>
      </c>
      <c r="C249" s="106" t="n">
        <v>0</v>
      </c>
      <c r="D249" s="107" t="n">
        <v>76.759</v>
      </c>
      <c r="E249" s="107" t="n">
        <v>76.777</v>
      </c>
      <c r="F249" s="108" t="n">
        <f aca="false">E249/104.1667*100</f>
        <v>73.7058964141131</v>
      </c>
      <c r="G249" s="5" t="s">
        <v>40</v>
      </c>
      <c r="H249" s="136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7" t="n">
        <f aca="false">B249</f>
        <v>36950</v>
      </c>
      <c r="Y249" s="148" t="n">
        <f aca="false">IF(AF248&lt;0,"0",AF248)</f>
        <v>108701.698245919</v>
      </c>
      <c r="Z249" s="149"/>
      <c r="AA249" s="150" t="n">
        <f aca="false">Q249*-1</f>
        <v>2040.6398556823</v>
      </c>
      <c r="AB249" s="6" t="n">
        <f aca="false">$AA$3-Y249</f>
        <v>37219.5017540806</v>
      </c>
      <c r="AC249" s="151" t="str">
        <f aca="false">+IF(AF249&gt;$D$3,"*","")</f>
        <v>*</v>
      </c>
      <c r="AD249" s="152"/>
      <c r="AE249" s="6"/>
      <c r="AF249" s="148" t="n">
        <f aca="false">Y249+AE249-AA249</f>
        <v>106661.058390237</v>
      </c>
    </row>
    <row r="250" customFormat="false" ht="12.75" hidden="false" customHeight="false" outlineLevel="0" collapsed="false">
      <c r="G250" s="5" t="s">
        <v>40</v>
      </c>
      <c r="H250" s="136"/>
      <c r="K250" s="88"/>
      <c r="L250" s="88"/>
      <c r="M250" s="6"/>
      <c r="O250" s="6"/>
      <c r="P250" s="6"/>
      <c r="Q250" s="6"/>
      <c r="R250" s="6"/>
      <c r="Z250" s="154"/>
    </row>
    <row r="251" customFormat="false" ht="18.75" hidden="false" customHeight="false" outlineLevel="0" collapsed="false">
      <c r="B251" s="145" t="s">
        <v>46</v>
      </c>
      <c r="G251" s="5" t="s">
        <v>40</v>
      </c>
      <c r="H251" s="136"/>
      <c r="K251" s="88"/>
      <c r="L251" s="88"/>
      <c r="M251" s="6"/>
      <c r="O251" s="6"/>
      <c r="P251" s="6"/>
      <c r="Q251" s="6"/>
      <c r="R251" s="6"/>
      <c r="Z251" s="154"/>
    </row>
    <row r="252" customFormat="false" ht="12.75" hidden="false" customHeight="false" outlineLevel="0" collapsed="false">
      <c r="B252" s="97" t="n">
        <v>36951</v>
      </c>
      <c r="C252" s="98" t="n">
        <v>0</v>
      </c>
      <c r="D252" s="99" t="n">
        <v>75.419</v>
      </c>
      <c r="E252" s="99" t="n">
        <v>75.431</v>
      </c>
      <c r="F252" s="100" t="n">
        <f aca="false">E252/104.1667*100</f>
        <v>72.4137368276042</v>
      </c>
      <c r="G252" s="5" t="s">
        <v>40</v>
      </c>
      <c r="H252" s="136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43" t="n">
        <f aca="false">O252*3.594</f>
        <v>-46846.9342857143</v>
      </c>
      <c r="X252" s="147" t="n">
        <f aca="false">B252</f>
        <v>36951</v>
      </c>
      <c r="Y252" s="148" t="n">
        <f aca="false">IF(AF249&lt;0,"0",AF249)</f>
        <v>106661.058390237</v>
      </c>
      <c r="Z252" s="149"/>
      <c r="AA252" s="150" t="n">
        <f aca="false">Q252*-1</f>
        <v>2072.36160753846</v>
      </c>
      <c r="AB252" s="6" t="n">
        <f aca="false">$AA$3-Y252</f>
        <v>39260.1416097629</v>
      </c>
      <c r="AC252" s="151" t="str">
        <f aca="false">+IF(AF252&gt;$D$3,"*","")</f>
        <v>*</v>
      </c>
      <c r="AD252" s="152"/>
      <c r="AE252" s="6"/>
      <c r="AF252" s="148" t="n">
        <f aca="false">Y252+AE252-AA252</f>
        <v>104588.696782699</v>
      </c>
    </row>
    <row r="253" customFormat="false" ht="12.75" hidden="false" customHeight="false" outlineLevel="0" collapsed="false">
      <c r="B253" s="101" t="n">
        <v>36952</v>
      </c>
      <c r="C253" s="102" t="n">
        <v>0</v>
      </c>
      <c r="D253" s="103" t="n">
        <v>74.151</v>
      </c>
      <c r="E253" s="103" t="n">
        <v>74.16</v>
      </c>
      <c r="F253" s="104" t="n">
        <f aca="false">E253/104.1667*100</f>
        <v>71.1935772180553</v>
      </c>
      <c r="G253" s="5" t="s">
        <v>40</v>
      </c>
      <c r="H253" s="136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43" t="n">
        <f aca="false">O253*3.594</f>
        <v>-43961.4657142857</v>
      </c>
      <c r="X253" s="147" t="n">
        <f aca="false">B253</f>
        <v>36952</v>
      </c>
      <c r="Y253" s="148" t="n">
        <f aca="false">IF(AF252&lt;0,"0",AF252)</f>
        <v>104588.696782699</v>
      </c>
      <c r="Z253" s="149"/>
      <c r="AA253" s="150" t="n">
        <f aca="false">Q253*-1</f>
        <v>1944.71751773062</v>
      </c>
      <c r="AB253" s="6" t="n">
        <f aca="false">$AA$3-Y253</f>
        <v>41332.5032173014</v>
      </c>
      <c r="AC253" s="151" t="str">
        <f aca="false">+IF(AF253&gt;$D$3,"*","")</f>
        <v>*</v>
      </c>
      <c r="AD253" s="152"/>
      <c r="AE253" s="6"/>
      <c r="AF253" s="148" t="n">
        <f aca="false">Y253+AE253-AA253</f>
        <v>102643.979264968</v>
      </c>
    </row>
    <row r="254" customFormat="false" ht="12.75" hidden="false" customHeight="false" outlineLevel="0" collapsed="false">
      <c r="B254" s="101" t="n">
        <v>36953</v>
      </c>
      <c r="C254" s="102" t="n">
        <v>0</v>
      </c>
      <c r="D254" s="103" t="n">
        <v>72.827</v>
      </c>
      <c r="E254" s="103" t="n">
        <v>72.832</v>
      </c>
      <c r="F254" s="104" t="n">
        <f aca="false">E254/104.1667*100</f>
        <v>69.9186976260168</v>
      </c>
      <c r="G254" s="5" t="s">
        <v>40</v>
      </c>
      <c r="H254" s="136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43" t="n">
        <f aca="false">O254*3.594</f>
        <v>-45399.9214285714</v>
      </c>
      <c r="X254" s="147" t="n">
        <f aca="false">B254</f>
        <v>36953</v>
      </c>
      <c r="Y254" s="148" t="n">
        <f aca="false">IF(AF253&lt;0,"0",AF253)</f>
        <v>102643.979264968</v>
      </c>
      <c r="Z254" s="149"/>
      <c r="AA254" s="150" t="n">
        <f aca="false">Q254*-1</f>
        <v>2008.35029203874</v>
      </c>
      <c r="AB254" s="6" t="n">
        <f aca="false">$AA$3-Y254</f>
        <v>43277.220735032</v>
      </c>
      <c r="AC254" s="151" t="str">
        <f aca="false">+IF(AF254&gt;$D$3,"*","")</f>
        <v>*</v>
      </c>
      <c r="AD254" s="152"/>
      <c r="AE254" s="6"/>
      <c r="AF254" s="148" t="n">
        <f aca="false">Y254+AE254-AA254</f>
        <v>100635.628972929</v>
      </c>
    </row>
    <row r="255" customFormat="false" ht="12.75" hidden="false" customHeight="false" outlineLevel="0" collapsed="false">
      <c r="B255" s="101" t="n">
        <v>36954</v>
      </c>
      <c r="C255" s="102" t="n">
        <v>0</v>
      </c>
      <c r="D255" s="103" t="n">
        <v>71.593</v>
      </c>
      <c r="E255" s="103" t="n">
        <v>71.6</v>
      </c>
      <c r="F255" s="104" t="n">
        <f aca="false">E255/104.1667*100</f>
        <v>68.735978004487</v>
      </c>
      <c r="G255" s="5" t="s">
        <v>40</v>
      </c>
      <c r="H255" s="136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43" t="n">
        <f aca="false">O255*3.594</f>
        <v>-42515.3085714286</v>
      </c>
      <c r="X255" s="147" t="n">
        <f aca="false">B255</f>
        <v>36954</v>
      </c>
      <c r="Y255" s="148" t="n">
        <f aca="false">IF(AF254&lt;0,"0",AF254)</f>
        <v>100635.628972929</v>
      </c>
      <c r="Z255" s="149"/>
      <c r="AA255" s="150" t="n">
        <f aca="false">Q255*-1</f>
        <v>1880.74405635007</v>
      </c>
      <c r="AB255" s="6" t="n">
        <f aca="false">$AA$3-Y255</f>
        <v>45285.5710270707</v>
      </c>
      <c r="AC255" s="151" t="str">
        <f aca="false">+IF(AF255&gt;$D$3,"*","")</f>
        <v>*</v>
      </c>
      <c r="AD255" s="152"/>
      <c r="AE255" s="6"/>
      <c r="AF255" s="148" t="n">
        <f aca="false">Y255+AE255-AA255</f>
        <v>98754.8849165792</v>
      </c>
    </row>
    <row r="256" customFormat="false" ht="12.75" hidden="false" customHeight="false" outlineLevel="0" collapsed="false">
      <c r="B256" s="101" t="n">
        <v>36955</v>
      </c>
      <c r="C256" s="102" t="n">
        <v>0</v>
      </c>
      <c r="D256" s="103" t="n">
        <v>70.22</v>
      </c>
      <c r="E256" s="103" t="n">
        <v>70.233</v>
      </c>
      <c r="F256" s="104" t="n">
        <f aca="false">E256/104.1667*100</f>
        <v>67.4236584244293</v>
      </c>
      <c r="G256" s="5" t="s">
        <v>40</v>
      </c>
      <c r="H256" s="136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43" t="n">
        <f aca="false">O256*3.594</f>
        <v>-47556.3214285714</v>
      </c>
      <c r="X256" s="147" t="n">
        <f aca="false">B256</f>
        <v>36955</v>
      </c>
      <c r="Y256" s="148" t="n">
        <f aca="false">IF(AF255&lt;0,"0",AF255)</f>
        <v>98754.8849165792</v>
      </c>
      <c r="Z256" s="149"/>
      <c r="AA256" s="150" t="n">
        <f aca="false">Q256*-1</f>
        <v>2103.74267232217</v>
      </c>
      <c r="AB256" s="6" t="n">
        <f aca="false">$AA$3-Y256</f>
        <v>47166.3150834208</v>
      </c>
      <c r="AC256" s="151" t="str">
        <f aca="false">+IF(AF256&gt;$D$3,"*","")</f>
        <v>*</v>
      </c>
      <c r="AD256" s="152"/>
      <c r="AE256" s="6"/>
      <c r="AF256" s="148" t="n">
        <f aca="false">Y256+AE256-AA256</f>
        <v>96651.1422442571</v>
      </c>
    </row>
    <row r="257" customFormat="false" ht="12.75" hidden="false" customHeight="false" outlineLevel="0" collapsed="false">
      <c r="B257" s="101" t="n">
        <v>36956</v>
      </c>
      <c r="C257" s="102" t="n">
        <v>0</v>
      </c>
      <c r="D257" s="103" t="n">
        <v>68.894</v>
      </c>
      <c r="E257" s="103" t="n">
        <v>68.91</v>
      </c>
      <c r="F257" s="104" t="n">
        <f aca="false">E257/104.1667*100</f>
        <v>66.1535788308548</v>
      </c>
      <c r="G257" s="5" t="s">
        <v>40</v>
      </c>
      <c r="H257" s="136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43" t="n">
        <f aca="false">O257*3.594</f>
        <v>-46111.8757142857</v>
      </c>
      <c r="X257" s="147" t="n">
        <f aca="false">B257</f>
        <v>36956</v>
      </c>
      <c r="Y257" s="148" t="n">
        <f aca="false">IF(AF256&lt;0,"0",AF256)</f>
        <v>96651.1422442571</v>
      </c>
      <c r="Z257" s="149"/>
      <c r="AA257" s="150" t="n">
        <f aca="false">Q257*-1</f>
        <v>2039.84491917994</v>
      </c>
      <c r="AB257" s="6" t="n">
        <f aca="false">$AA$3-Y257</f>
        <v>49270.057755743</v>
      </c>
      <c r="AC257" s="151" t="str">
        <f aca="false">+IF(AF257&gt;$D$3,"*","")</f>
        <v>*</v>
      </c>
      <c r="AD257" s="152"/>
      <c r="AE257" s="6"/>
      <c r="AF257" s="148" t="n">
        <f aca="false">Y257+AE257-AA257</f>
        <v>94611.2973250771</v>
      </c>
    </row>
    <row r="258" customFormat="false" ht="12.75" hidden="false" customHeight="false" outlineLevel="0" collapsed="false">
      <c r="B258" s="101" t="n">
        <v>36957</v>
      </c>
      <c r="C258" s="102" t="n">
        <v>0</v>
      </c>
      <c r="D258" s="103" t="n">
        <v>67.479</v>
      </c>
      <c r="E258" s="103" t="n">
        <v>67.489</v>
      </c>
      <c r="F258" s="104" t="n">
        <f aca="false">E258/104.1667*100</f>
        <v>64.7894192673858</v>
      </c>
      <c r="G258" s="5" t="s">
        <v>40</v>
      </c>
      <c r="H258" s="136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43" t="n">
        <f aca="false">O258*3.594</f>
        <v>-48992.21</v>
      </c>
      <c r="X258" s="147" t="n">
        <f aca="false">B258</f>
        <v>36957</v>
      </c>
      <c r="Y258" s="148" t="n">
        <f aca="false">IF(AF257&lt;0,"0",AF257)</f>
        <v>94611.2973250771</v>
      </c>
      <c r="Z258" s="149"/>
      <c r="AA258" s="150" t="n">
        <f aca="false">Q258*-1</f>
        <v>2167.26188427281</v>
      </c>
      <c r="AB258" s="6" t="n">
        <f aca="false">$AA$3-Y258</f>
        <v>51309.9026749229</v>
      </c>
      <c r="AC258" s="151" t="str">
        <f aca="false">+IF(AF258&gt;$D$3,"*","")</f>
        <v>*</v>
      </c>
      <c r="AD258" s="152"/>
      <c r="AE258" s="6"/>
      <c r="AF258" s="148" t="n">
        <f aca="false">Y258+AE258-AA258</f>
        <v>92444.0354408043</v>
      </c>
    </row>
    <row r="259" customFormat="false" ht="12.75" hidden="false" customHeight="false" outlineLevel="0" collapsed="false">
      <c r="B259" s="101" t="n">
        <v>36958</v>
      </c>
      <c r="C259" s="102" t="n">
        <v>0</v>
      </c>
      <c r="D259" s="103" t="n">
        <v>66.117</v>
      </c>
      <c r="E259" s="103" t="n">
        <v>66.127</v>
      </c>
      <c r="F259" s="104" t="n">
        <f aca="false">E259/104.1667*100</f>
        <v>63.4818996857921</v>
      </c>
      <c r="G259" s="5" t="s">
        <v>40</v>
      </c>
      <c r="H259" s="136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43" t="n">
        <f aca="false">O259*3.594</f>
        <v>-46828.1085714286</v>
      </c>
      <c r="X259" s="147" t="n">
        <f aca="false">B259</f>
        <v>36958</v>
      </c>
      <c r="Y259" s="148" t="n">
        <f aca="false">IF(AF258&lt;0,"0",AF258)</f>
        <v>92444.0354408043</v>
      </c>
      <c r="Z259" s="149"/>
      <c r="AA259" s="150" t="n">
        <f aca="false">Q259*-1</f>
        <v>2071.52881691693</v>
      </c>
      <c r="AB259" s="6" t="n">
        <f aca="false">$AA$3-Y259</f>
        <v>53477.1645591957</v>
      </c>
      <c r="AC259" s="151" t="str">
        <f aca="false">+IF(AF259&gt;$D$3,"*","")</f>
        <v>*</v>
      </c>
      <c r="AD259" s="152"/>
      <c r="AE259" s="6"/>
      <c r="AF259" s="148" t="n">
        <f aca="false">Y259+AE259-AA259</f>
        <v>90372.5066238874</v>
      </c>
    </row>
    <row r="260" customFormat="false" ht="12.75" hidden="false" customHeight="false" outlineLevel="0" collapsed="false">
      <c r="B260" s="101" t="n">
        <v>36959</v>
      </c>
      <c r="C260" s="102" t="n">
        <v>0</v>
      </c>
      <c r="D260" s="103" t="n">
        <v>64.746</v>
      </c>
      <c r="E260" s="103" t="n">
        <v>64.754</v>
      </c>
      <c r="F260" s="104" t="n">
        <f aca="false">E260/104.1667*100</f>
        <v>62.1638201075776</v>
      </c>
      <c r="G260" s="5" t="s">
        <v>40</v>
      </c>
      <c r="H260" s="136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43" t="n">
        <f aca="false">O260*3.594</f>
        <v>-46104.1742857143</v>
      </c>
      <c r="X260" s="147" t="n">
        <f aca="false">B260</f>
        <v>36959</v>
      </c>
      <c r="Y260" s="148" t="n">
        <f aca="false">IF(AF259&lt;0,"0",AF259)</f>
        <v>90372.5066238874</v>
      </c>
      <c r="Z260" s="149"/>
      <c r="AA260" s="150" t="n">
        <f aca="false">Q260*-1</f>
        <v>2039.5042321075</v>
      </c>
      <c r="AB260" s="6" t="n">
        <f aca="false">$AA$3-Y260</f>
        <v>55548.6933761126</v>
      </c>
      <c r="AC260" s="151" t="str">
        <f aca="false">+IF(AF260&gt;$D$3,"*","")</f>
        <v>*</v>
      </c>
      <c r="AD260" s="152"/>
      <c r="AE260" s="6"/>
      <c r="AF260" s="148" t="n">
        <f aca="false">Y260+AE260-AA260</f>
        <v>88333.0023917799</v>
      </c>
    </row>
    <row r="261" customFormat="false" ht="12.75" hidden="false" customHeight="false" outlineLevel="0" collapsed="false">
      <c r="B261" s="101" t="n">
        <v>36960</v>
      </c>
      <c r="C261" s="102" t="n">
        <v>0</v>
      </c>
      <c r="D261" s="103" t="n">
        <v>63.22</v>
      </c>
      <c r="E261" s="103" t="n">
        <v>63.224</v>
      </c>
      <c r="F261" s="104" t="n">
        <f aca="false">E261/104.1667*100</f>
        <v>60.6950205775934</v>
      </c>
      <c r="G261" s="5" t="s">
        <v>40</v>
      </c>
      <c r="H261" s="143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43" t="n">
        <f aca="false">O261*3.594</f>
        <v>-54026.3771428571</v>
      </c>
      <c r="X261" s="147" t="n">
        <f aca="false">B261</f>
        <v>36960</v>
      </c>
      <c r="Y261" s="148" t="n">
        <f aca="false">IF(AF260&lt;0,"0",AF260)</f>
        <v>88333.0023917799</v>
      </c>
      <c r="Z261" s="149"/>
      <c r="AA261" s="150" t="n">
        <f aca="false">Q261*-1</f>
        <v>2389.95766729164</v>
      </c>
      <c r="AB261" s="6" t="n">
        <f aca="false">$AA$3-Y261</f>
        <v>57588.1976082201</v>
      </c>
      <c r="AC261" s="151" t="str">
        <f aca="false">+IF(AF261&gt;$D$3,"*","")</f>
        <v>*</v>
      </c>
      <c r="AD261" s="152"/>
      <c r="AE261" s="6"/>
      <c r="AF261" s="148" t="n">
        <f aca="false">Y261+AE261-AA261</f>
        <v>85943.0447244882</v>
      </c>
    </row>
    <row r="262" customFormat="false" ht="12.75" hidden="false" customHeight="false" outlineLevel="0" collapsed="false">
      <c r="B262" s="101" t="n">
        <v>36961</v>
      </c>
      <c r="C262" s="102" t="n">
        <v>0</v>
      </c>
      <c r="D262" s="103" t="n">
        <v>61.52</v>
      </c>
      <c r="E262" s="3" t="n">
        <v>61.53</v>
      </c>
      <c r="F262" s="104" t="n">
        <f aca="false">E262/104.1667*100</f>
        <v>59.06878109799</v>
      </c>
      <c r="G262" s="5" t="s">
        <v>40</v>
      </c>
      <c r="H262" s="143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43" t="n">
        <f aca="false">O262*3.594</f>
        <v>-58344.3114285714</v>
      </c>
      <c r="X262" s="147" t="n">
        <f aca="false">B262</f>
        <v>36961</v>
      </c>
      <c r="Y262" s="148" t="n">
        <f aca="false">IF(AF261&lt;0,"0",AF261)</f>
        <v>85943.0447244882</v>
      </c>
      <c r="Z262" s="149"/>
      <c r="AA262" s="150" t="n">
        <f aca="false">Q262*-1</f>
        <v>2580.96955257347</v>
      </c>
      <c r="AB262" s="6" t="n">
        <f aca="false">$AA$3-Y262</f>
        <v>59978.1552755118</v>
      </c>
      <c r="AC262" s="151" t="str">
        <f aca="false">+IF(AF262&gt;$D$3,"*","")</f>
        <v>*</v>
      </c>
      <c r="AD262" s="152"/>
      <c r="AE262" s="6"/>
      <c r="AF262" s="148" t="n">
        <f aca="false">Y262+AE262-AA262</f>
        <v>83362.0751719148</v>
      </c>
    </row>
    <row r="263" customFormat="false" ht="12.75" hidden="false" customHeight="false" outlineLevel="0" collapsed="false">
      <c r="B263" s="101" t="n">
        <v>36962</v>
      </c>
      <c r="C263" s="102" t="n">
        <v>0</v>
      </c>
      <c r="D263" s="103" t="n">
        <v>59.76</v>
      </c>
      <c r="E263" s="103" t="n">
        <v>59.763</v>
      </c>
      <c r="F263" s="104" t="n">
        <f aca="false">E263/104.1667*100</f>
        <v>57.3724616408123</v>
      </c>
      <c r="G263" s="5" t="s">
        <v>40</v>
      </c>
      <c r="H263" s="143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43" t="n">
        <f aca="false">O263*3.594</f>
        <v>-61941.7342857143</v>
      </c>
      <c r="X263" s="147" t="n">
        <f aca="false">B263</f>
        <v>36962</v>
      </c>
      <c r="Y263" s="148" t="n">
        <f aca="false">IF(AF262&lt;0,"0",AF262)</f>
        <v>83362.0751719148</v>
      </c>
      <c r="Z263" s="149"/>
      <c r="AA263" s="150" t="n">
        <f aca="false">Q263*-1</f>
        <v>2740.1082695225</v>
      </c>
      <c r="AB263" s="6" t="n">
        <f aca="false">$AA$3-Y263</f>
        <v>62559.1248280853</v>
      </c>
      <c r="AC263" s="151" t="str">
        <f aca="false">+IF(AF263&gt;$D$3,"*","")</f>
        <v>*</v>
      </c>
      <c r="AD263" s="152"/>
      <c r="AE263" s="6"/>
      <c r="AF263" s="148" t="n">
        <f aca="false">Y263+AE263-AA263</f>
        <v>80621.9669023923</v>
      </c>
    </row>
    <row r="264" customFormat="false" ht="12.75" hidden="false" customHeight="false" outlineLevel="0" collapsed="false">
      <c r="B264" s="101" t="n">
        <v>36963</v>
      </c>
      <c r="C264" s="102" t="n">
        <v>0</v>
      </c>
      <c r="D264" s="103" t="n">
        <v>58.356</v>
      </c>
      <c r="E264" s="103" t="n">
        <v>58.451</v>
      </c>
      <c r="F264" s="104" t="n">
        <f aca="false">E264/104.1667*100</f>
        <v>56.1129420438585</v>
      </c>
      <c r="G264" s="5" t="s">
        <v>40</v>
      </c>
      <c r="H264" s="143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43" t="n">
        <f aca="false">O264*3.594</f>
        <v>-44652.8828571429</v>
      </c>
      <c r="X264" s="147" t="n">
        <f aca="false">B264</f>
        <v>36963</v>
      </c>
      <c r="Y264" s="148" t="n">
        <f aca="false">IF(AF263&lt;0,"0",AF263)</f>
        <v>80621.9669023923</v>
      </c>
      <c r="Z264" s="149"/>
      <c r="AA264" s="150" t="n">
        <f aca="false">Q264*-1</f>
        <v>1975.30364601198</v>
      </c>
      <c r="AB264" s="6" t="n">
        <f aca="false">$AA$3-Y264</f>
        <v>65299.2330976078</v>
      </c>
      <c r="AC264" s="151" t="str">
        <f aca="false">+IF(AF264&gt;$D$3,"*","")</f>
        <v>*</v>
      </c>
      <c r="AD264" s="152"/>
      <c r="AE264" s="6"/>
      <c r="AF264" s="148" t="n">
        <f aca="false">Y264+AE264-AA264</f>
        <v>78646.6632563803</v>
      </c>
    </row>
    <row r="265" customFormat="false" ht="12.75" hidden="false" customHeight="false" outlineLevel="0" collapsed="false">
      <c r="B265" s="101" t="n">
        <v>36964</v>
      </c>
      <c r="C265" s="102" t="n">
        <v>0</v>
      </c>
      <c r="D265" s="103" t="n">
        <v>56.28</v>
      </c>
      <c r="E265" s="103" t="n">
        <v>56.28</v>
      </c>
      <c r="F265" s="104" t="n">
        <f aca="false">E265/104.1667*100</f>
        <v>54.0287827107895</v>
      </c>
      <c r="G265" s="5" t="s">
        <v>40</v>
      </c>
      <c r="H265" s="143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43" t="n">
        <f aca="false">O265*3.594</f>
        <v>-75617.76</v>
      </c>
      <c r="X265" s="147" t="n">
        <f aca="false">B265</f>
        <v>36964</v>
      </c>
      <c r="Y265" s="148" t="n">
        <f aca="false">IF(AF264&lt;0,"0",AF264)</f>
        <v>78646.6632563803</v>
      </c>
      <c r="Z265" s="149"/>
      <c r="AA265" s="150" t="n">
        <f aca="false">Q265*-1</f>
        <v>3345.09280193911</v>
      </c>
      <c r="AB265" s="6" t="n">
        <f aca="false">$AA$3-Y265</f>
        <v>67274.5367436197</v>
      </c>
      <c r="AC265" s="151" t="str">
        <f aca="false">+IF(AF265&gt;$D$3,"*","")</f>
        <v>*</v>
      </c>
      <c r="AD265" s="152"/>
      <c r="AE265" s="6"/>
      <c r="AF265" s="148" t="n">
        <f aca="false">Y265+AE265-AA265</f>
        <v>75301.5704544412</v>
      </c>
    </row>
    <row r="266" customFormat="false" ht="12.75" hidden="false" customHeight="false" outlineLevel="0" collapsed="false">
      <c r="B266" s="101" t="n">
        <v>36965</v>
      </c>
      <c r="C266" s="102" t="n">
        <v>0</v>
      </c>
      <c r="D266" s="103" t="n">
        <v>54.394</v>
      </c>
      <c r="E266" s="103" t="n">
        <v>54.397</v>
      </c>
      <c r="F266" s="104" t="n">
        <f aca="false">E266/104.1667*100</f>
        <v>52.2211032892469</v>
      </c>
      <c r="G266" s="5" t="s">
        <v>40</v>
      </c>
      <c r="H266" s="143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43" t="n">
        <f aca="false">O266*3.594</f>
        <v>-64981.2314285714</v>
      </c>
      <c r="X266" s="147" t="n">
        <f aca="false">B266</f>
        <v>36965</v>
      </c>
      <c r="Y266" s="148" t="n">
        <f aca="false">IF(AF265&lt;0,"0",AF265)</f>
        <v>75301.5704544412</v>
      </c>
      <c r="Z266" s="149"/>
      <c r="AA266" s="150" t="n">
        <f aca="false">Q266*-1</f>
        <v>2874.56610077915</v>
      </c>
      <c r="AB266" s="6" t="n">
        <f aca="false">$AA$3-Y266</f>
        <v>70619.6295455588</v>
      </c>
      <c r="AC266" s="151" t="str">
        <f aca="false">+IF(AF266&gt;$D$3,"*","")</f>
        <v>*</v>
      </c>
      <c r="AD266" s="152"/>
      <c r="AE266" s="6"/>
      <c r="AF266" s="148" t="n">
        <f aca="false">Y266+AE266-AA266</f>
        <v>72427.004353662</v>
      </c>
    </row>
    <row r="267" customFormat="false" ht="12.75" hidden="false" customHeight="false" outlineLevel="0" collapsed="false">
      <c r="B267" s="101" t="n">
        <v>36966</v>
      </c>
      <c r="C267" s="102" t="n">
        <v>0</v>
      </c>
      <c r="D267" s="103" t="n">
        <v>52.62</v>
      </c>
      <c r="E267" s="103" t="n">
        <v>52.625</v>
      </c>
      <c r="F267" s="104" t="n">
        <f aca="false">E267/104.1667*100</f>
        <v>50.5199838336052</v>
      </c>
      <c r="G267" s="5" t="s">
        <v>40</v>
      </c>
      <c r="H267" s="143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43" t="n">
        <f aca="false">O267*3.594</f>
        <v>-67943.7142857143</v>
      </c>
      <c r="X267" s="147" t="n">
        <f aca="false">B267</f>
        <v>36966</v>
      </c>
      <c r="Y267" s="148" t="n">
        <f aca="false">IF(AF266&lt;0,"0",AF266)</f>
        <v>72427.004353662</v>
      </c>
      <c r="Z267" s="149"/>
      <c r="AA267" s="150" t="n">
        <f aca="false">Q267*-1</f>
        <v>3005.61706131139</v>
      </c>
      <c r="AB267" s="6" t="n">
        <f aca="false">$AA$3-Y267</f>
        <v>73494.195646338</v>
      </c>
      <c r="AC267" s="151" t="str">
        <f aca="false">+IF(AF267&gt;$D$3,"*","")</f>
        <v>*</v>
      </c>
      <c r="AD267" s="152"/>
      <c r="AE267" s="6"/>
      <c r="AF267" s="148" t="n">
        <f aca="false">Y267+AE267-AA267</f>
        <v>69421.3872923506</v>
      </c>
    </row>
    <row r="268" customFormat="false" ht="12.75" hidden="false" customHeight="false" outlineLevel="0" collapsed="false">
      <c r="B268" s="101" t="n">
        <v>36967</v>
      </c>
      <c r="C268" s="102" t="n">
        <v>0</v>
      </c>
      <c r="D268" s="103" t="n">
        <v>50.78</v>
      </c>
      <c r="E268" s="103" t="n">
        <v>50.779</v>
      </c>
      <c r="F268" s="104" t="n">
        <f aca="false">E268/104.1667*100</f>
        <v>48.7478244006962</v>
      </c>
      <c r="G268" s="5" t="s">
        <v>40</v>
      </c>
      <c r="H268" s="143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43" t="n">
        <f aca="false">O268*3.594</f>
        <v>-57173.6942857143</v>
      </c>
      <c r="X268" s="147" t="n">
        <f aca="false">B268</f>
        <v>36967</v>
      </c>
      <c r="Y268" s="148" t="n">
        <f aca="false">IF(AF267&lt;0,"0",AF267)</f>
        <v>69421.3872923506</v>
      </c>
      <c r="Z268" s="149"/>
      <c r="AA268" s="150" t="n">
        <f aca="false">Q268*-1</f>
        <v>2529.18511756246</v>
      </c>
      <c r="AB268" s="6" t="n">
        <f aca="false">$AA$3-Y268</f>
        <v>76499.8127076494</v>
      </c>
      <c r="AC268" s="151" t="str">
        <f aca="false">+IF(AF268&gt;$D$3,"*","")</f>
        <v>*</v>
      </c>
      <c r="AD268" s="152"/>
      <c r="AE268" s="6"/>
      <c r="AF268" s="148" t="n">
        <f aca="false">Y268+AE268-AA268</f>
        <v>66892.2021747882</v>
      </c>
    </row>
    <row r="269" customFormat="false" ht="12.75" hidden="false" customHeight="false" outlineLevel="0" collapsed="false">
      <c r="B269" s="101" t="n">
        <v>36968</v>
      </c>
      <c r="C269" s="102" t="n">
        <v>0</v>
      </c>
      <c r="D269" s="103" t="n">
        <v>49.066</v>
      </c>
      <c r="E269" s="103" t="n">
        <v>49.07</v>
      </c>
      <c r="F269" s="104" t="n">
        <f aca="false">E269/104.1667*100</f>
        <v>47.1071849257008</v>
      </c>
      <c r="G269" s="5" t="s">
        <v>40</v>
      </c>
      <c r="H269" s="143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43" t="n">
        <f aca="false">O269*3.594</f>
        <v>-59039.1514285714</v>
      </c>
      <c r="X269" s="147" t="n">
        <f aca="false">B269</f>
        <v>36968</v>
      </c>
      <c r="Y269" s="148" t="n">
        <f aca="false">IF(AF268&lt;0,"0",AF268)</f>
        <v>66892.2021747882</v>
      </c>
      <c r="Z269" s="149"/>
      <c r="AA269" s="150" t="n">
        <f aca="false">Q269*-1</f>
        <v>2611.70709733146</v>
      </c>
      <c r="AB269" s="6" t="n">
        <f aca="false">$AA$3-Y269</f>
        <v>79028.9978252119</v>
      </c>
      <c r="AC269" s="151" t="str">
        <f aca="false">+IF(AF269&gt;$D$3,"*","")</f>
        <v>*</v>
      </c>
      <c r="AD269" s="152"/>
      <c r="AE269" s="6"/>
      <c r="AF269" s="148" t="n">
        <f aca="false">Y269+AE269-AA269</f>
        <v>64280.4950774567</v>
      </c>
    </row>
    <row r="270" customFormat="false" ht="12.75" hidden="false" customHeight="false" outlineLevel="0" collapsed="false">
      <c r="B270" s="101" t="n">
        <v>36969</v>
      </c>
      <c r="C270" s="102" t="n">
        <v>0</v>
      </c>
      <c r="D270" s="103" t="n">
        <v>47.172</v>
      </c>
      <c r="E270" s="103" t="n">
        <v>47.174</v>
      </c>
      <c r="F270" s="104" t="n">
        <f aca="false">E270/104.1667*100</f>
        <v>45.2870255081518</v>
      </c>
      <c r="G270" s="5" t="s">
        <v>40</v>
      </c>
      <c r="H270" s="143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43" t="n">
        <f aca="false">O270*3.594</f>
        <v>-65514.3414285714</v>
      </c>
      <c r="X270" s="147" t="n">
        <f aca="false">B270</f>
        <v>36969</v>
      </c>
      <c r="Y270" s="148" t="n">
        <f aca="false">IF(AF269&lt;0,"0",AF269)</f>
        <v>64280.4950774567</v>
      </c>
      <c r="Z270" s="149"/>
      <c r="AA270" s="150" t="n">
        <f aca="false">Q270*-1</f>
        <v>2898.14921701589</v>
      </c>
      <c r="AB270" s="6" t="n">
        <f aca="false">$AA$3-Y270</f>
        <v>81640.7049225433</v>
      </c>
      <c r="AC270" s="151" t="str">
        <f aca="false">+IF(AF270&gt;$D$3,"*","")</f>
        <v>*</v>
      </c>
      <c r="AD270" s="152"/>
      <c r="AE270" s="6"/>
      <c r="AF270" s="148" t="n">
        <f aca="false">Y270+AE270-AA270</f>
        <v>61382.3458604408</v>
      </c>
    </row>
    <row r="271" customFormat="false" ht="12.75" hidden="false" customHeight="false" outlineLevel="0" collapsed="false">
      <c r="B271" s="101" t="n">
        <v>36970</v>
      </c>
      <c r="C271" s="102" t="n">
        <v>0</v>
      </c>
      <c r="D271" s="103" t="n">
        <v>45.199</v>
      </c>
      <c r="E271" s="103" t="n">
        <v>45.197</v>
      </c>
      <c r="F271" s="104" t="n">
        <f aca="false">E271/104.1667*100</f>
        <v>43.389106115486</v>
      </c>
      <c r="G271" s="5" t="s">
        <v>40</v>
      </c>
      <c r="H271" s="143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43" t="n">
        <f aca="false">O271*3.594</f>
        <v>-68390.3971428571</v>
      </c>
      <c r="X271" s="147" t="n">
        <f aca="false">B271</f>
        <v>36970</v>
      </c>
      <c r="Y271" s="148" t="n">
        <f aca="false">IF(AF270&lt;0,"0",AF270)</f>
        <v>61382.3458604408</v>
      </c>
      <c r="Z271" s="149"/>
      <c r="AA271" s="150" t="n">
        <f aca="false">Q271*-1</f>
        <v>3025.37691151296</v>
      </c>
      <c r="AB271" s="6" t="n">
        <f aca="false">$AA$3-Y271</f>
        <v>84538.8541395592</v>
      </c>
      <c r="AC271" s="151" t="str">
        <f aca="false">+IF(AF271&gt;$D$3,"*","")</f>
        <v>*</v>
      </c>
      <c r="AD271" s="152"/>
      <c r="AE271" s="6"/>
      <c r="AF271" s="148" t="n">
        <f aca="false">Y271+AE271-AA271</f>
        <v>58356.9689489279</v>
      </c>
    </row>
    <row r="272" customFormat="false" ht="12.75" hidden="false" customHeight="false" outlineLevel="0" collapsed="false">
      <c r="B272" s="101" t="n">
        <v>36971</v>
      </c>
      <c r="C272" s="102" t="n">
        <v>0</v>
      </c>
      <c r="D272" s="103" t="n">
        <v>43.984</v>
      </c>
      <c r="E272" s="103" t="n">
        <v>43.984</v>
      </c>
      <c r="F272" s="104" t="n">
        <f aca="false">E272/104.1667*100</f>
        <v>42.2246264881195</v>
      </c>
      <c r="G272" s="5" t="s">
        <v>40</v>
      </c>
      <c r="H272" s="143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43" t="n">
        <f aca="false">O272*3.594</f>
        <v>-41752.0114285714</v>
      </c>
      <c r="X272" s="147" t="n">
        <f aca="false">B272</f>
        <v>36971</v>
      </c>
      <c r="Y272" s="148" t="n">
        <f aca="false">IF(AF271&lt;0,"0",AF271)</f>
        <v>58356.9689489279</v>
      </c>
      <c r="Z272" s="149"/>
      <c r="AA272" s="150" t="n">
        <f aca="false">Q272*-1</f>
        <v>1846.97818205926</v>
      </c>
      <c r="AB272" s="6" t="n">
        <f aca="false">$AA$3-Y272</f>
        <v>87564.2310510722</v>
      </c>
      <c r="AC272" s="151" t="str">
        <f aca="false">+IF(AF272&gt;$D$3,"*","")</f>
        <v>*</v>
      </c>
      <c r="AD272" s="152"/>
      <c r="AE272" s="6"/>
      <c r="AF272" s="148" t="n">
        <f aca="false">Y272+AE272-AA272</f>
        <v>56509.9907668686</v>
      </c>
    </row>
    <row r="273" customFormat="false" ht="12.75" hidden="false" customHeight="false" outlineLevel="0" collapsed="false">
      <c r="B273" s="101" t="n">
        <v>36972</v>
      </c>
      <c r="C273" s="102" t="n">
        <v>0</v>
      </c>
      <c r="D273" s="103" t="n">
        <v>42.631</v>
      </c>
      <c r="E273" s="103" t="n">
        <v>42.633</v>
      </c>
      <c r="F273" s="104" t="n">
        <f aca="false">E273/104.1667*100</f>
        <v>40.9276669031466</v>
      </c>
      <c r="G273" s="5" t="s">
        <v>40</v>
      </c>
      <c r="H273" s="143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43" t="n">
        <f aca="false">O273*3.594</f>
        <v>-46789.6014285714</v>
      </c>
      <c r="X273" s="147" t="n">
        <f aca="false">B273</f>
        <v>36972</v>
      </c>
      <c r="Y273" s="148" t="n">
        <f aca="false">IF(AF272&lt;0,"0",AF272)</f>
        <v>56509.9907668686</v>
      </c>
      <c r="Z273" s="149"/>
      <c r="AA273" s="150" t="n">
        <f aca="false">Q273*-1</f>
        <v>2069.82538155473</v>
      </c>
      <c r="AB273" s="6" t="n">
        <f aca="false">$AA$3-Y273</f>
        <v>89411.2092331314</v>
      </c>
      <c r="AC273" s="151" t="str">
        <f aca="false">+IF(AF273&gt;$D$3,"*","")</f>
        <v>*</v>
      </c>
      <c r="AD273" s="152"/>
      <c r="AE273" s="6"/>
      <c r="AF273" s="148" t="n">
        <f aca="false">Y273+AE273-AA273</f>
        <v>54440.1653853139</v>
      </c>
    </row>
    <row r="274" customFormat="false" ht="12.75" hidden="false" customHeight="false" outlineLevel="0" collapsed="false">
      <c r="B274" s="101" t="n">
        <v>36973</v>
      </c>
      <c r="C274" s="102" t="n">
        <v>0</v>
      </c>
      <c r="D274" s="103" t="n">
        <v>40.659</v>
      </c>
      <c r="E274" s="103" t="n">
        <v>40.658</v>
      </c>
      <c r="F274" s="104" t="n">
        <f aca="false">E274/104.1667*100</f>
        <v>39.0316675098664</v>
      </c>
      <c r="G274" s="5" t="s">
        <v>40</v>
      </c>
      <c r="H274" s="143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7" t="n">
        <f aca="false">B274</f>
        <v>36973</v>
      </c>
      <c r="Y274" s="148" t="n">
        <f aca="false">IF(AF273&lt;0,"0",AF273)</f>
        <v>54440.1653853139</v>
      </c>
      <c r="Z274" s="149"/>
      <c r="AA274" s="150" t="n">
        <f aca="false">Q274*-1</f>
        <v>2993.12520198856</v>
      </c>
      <c r="AB274" s="6" t="n">
        <f aca="false">$AA$3-Y274</f>
        <v>91481.0346146862</v>
      </c>
      <c r="AC274" s="151" t="str">
        <f aca="false">+IF(AF274&gt;$D$3,"*","")</f>
        <v>*</v>
      </c>
      <c r="AD274" s="152"/>
      <c r="AE274" s="6"/>
      <c r="AF274" s="148" t="n">
        <f aca="false">Y274+AE274-AA274</f>
        <v>51447.0401833253</v>
      </c>
    </row>
    <row r="275" customFormat="false" ht="12.75" hidden="false" customHeight="false" outlineLevel="0" collapsed="false">
      <c r="B275" s="101" t="n">
        <v>36974</v>
      </c>
      <c r="C275" s="102" t="n">
        <v>0</v>
      </c>
      <c r="D275" s="103" t="n">
        <v>38.875</v>
      </c>
      <c r="E275" s="103" t="n">
        <v>38.876</v>
      </c>
      <c r="F275" s="104" t="n">
        <f aca="false">E275/104.1667*100</f>
        <v>37.3209480572966</v>
      </c>
      <c r="G275" s="5" t="s">
        <v>40</v>
      </c>
      <c r="H275" s="143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7" t="n">
        <f aca="false">B275</f>
        <v>36974</v>
      </c>
      <c r="Y275" s="148" t="n">
        <f aca="false">IF(AF274&lt;0,"0",AF274)</f>
        <v>51447.0401833253</v>
      </c>
      <c r="Z275" s="149"/>
      <c r="AA275" s="150" t="n">
        <f aca="false">Q275*-1</f>
        <v>2738.25341768365</v>
      </c>
      <c r="AB275" s="6" t="n">
        <f aca="false">$AA$3-Y275</f>
        <v>94474.1598166747</v>
      </c>
      <c r="AC275" s="151" t="str">
        <f aca="false">+IF(AF275&gt;$D$3,"*","")</f>
        <v>*</v>
      </c>
      <c r="AD275" s="152"/>
      <c r="AE275" s="6"/>
      <c r="AF275" s="148" t="n">
        <f aca="false">Y275+AE275-AA275</f>
        <v>48708.7867656417</v>
      </c>
    </row>
    <row r="276" customFormat="false" ht="12.75" hidden="false" customHeight="false" outlineLevel="0" collapsed="false">
      <c r="B276" s="101" t="n">
        <v>36975</v>
      </c>
      <c r="C276" s="102" t="n">
        <v>0</v>
      </c>
      <c r="D276" s="103" t="n">
        <v>37.005</v>
      </c>
      <c r="E276" s="103" t="n">
        <v>37.009</v>
      </c>
      <c r="F276" s="104" t="n">
        <f aca="false">E276/104.1667*100</f>
        <v>35.5286286308388</v>
      </c>
      <c r="G276" s="5" t="s">
        <v>40</v>
      </c>
      <c r="H276" s="143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7" t="n">
        <f aca="false">B276</f>
        <v>36975</v>
      </c>
      <c r="Y276" s="148" t="n">
        <f aca="false">IF(AF275&lt;0,"0",AF275)</f>
        <v>48708.7867656417</v>
      </c>
      <c r="Z276" s="149"/>
      <c r="AA276" s="150" t="n">
        <f aca="false">Q276*-1</f>
        <v>2865.44325806157</v>
      </c>
      <c r="AB276" s="6" t="n">
        <f aca="false">$AA$3-Y276</f>
        <v>97212.4132343584</v>
      </c>
      <c r="AC276" s="151" t="str">
        <f aca="false">+IF(AF276&gt;$D$3,"*","")</f>
        <v>*</v>
      </c>
      <c r="AD276" s="152"/>
      <c r="AE276" s="6"/>
      <c r="AF276" s="148" t="n">
        <f aca="false">Y276+AE276-AA276</f>
        <v>45843.3435075801</v>
      </c>
    </row>
    <row r="277" customFormat="false" ht="12.75" hidden="false" customHeight="false" outlineLevel="0" collapsed="false">
      <c r="B277" s="101" t="n">
        <v>36976</v>
      </c>
      <c r="C277" s="102" t="n">
        <v>0</v>
      </c>
      <c r="D277" s="103" t="n">
        <v>34.78</v>
      </c>
      <c r="E277" s="103" t="n">
        <v>34.786</v>
      </c>
      <c r="F277" s="104" t="n">
        <f aca="false">E277/104.1667*100</f>
        <v>33.3945493137442</v>
      </c>
      <c r="G277" s="5" t="s">
        <v>40</v>
      </c>
      <c r="H277" s="143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7" t="n">
        <f aca="false">B277</f>
        <v>36976</v>
      </c>
      <c r="Y277" s="148" t="n">
        <f aca="false">IF(AF276&lt;0,"0",AF276)</f>
        <v>45843.3435075801</v>
      </c>
      <c r="Z277" s="149"/>
      <c r="AA277" s="150" t="n">
        <f aca="false">Q277*-1</f>
        <v>3374.65686900314</v>
      </c>
      <c r="AB277" s="6" t="n">
        <f aca="false">$AA$3-Y277</f>
        <v>100077.85649242</v>
      </c>
      <c r="AC277" s="151" t="str">
        <f aca="false">+IF(AF277&gt;$D$3,"*","")</f>
        <v>*</v>
      </c>
      <c r="AD277" s="152"/>
      <c r="AE277" s="6"/>
      <c r="AF277" s="148" t="n">
        <f aca="false">Y277+AE277-AA277</f>
        <v>42468.6866385769</v>
      </c>
    </row>
    <row r="278" customFormat="false" ht="12.75" hidden="false" customHeight="false" outlineLevel="0" collapsed="false">
      <c r="B278" s="101" t="n">
        <v>36977</v>
      </c>
      <c r="C278" s="102" t="n">
        <v>0</v>
      </c>
      <c r="D278" s="103" t="n">
        <v>32.821</v>
      </c>
      <c r="E278" s="103" t="n">
        <v>32.824</v>
      </c>
      <c r="F278" s="104" t="n">
        <f aca="false">E278/104.1667*100</f>
        <v>31.5110299164704</v>
      </c>
      <c r="G278" s="5" t="s">
        <v>40</v>
      </c>
      <c r="H278" s="143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7" t="n">
        <f aca="false">B278</f>
        <v>36977</v>
      </c>
      <c r="Y278" s="148" t="n">
        <f aca="false">IF(AF277&lt;0,"0",AF277)</f>
        <v>42468.6866385769</v>
      </c>
      <c r="Z278" s="149"/>
      <c r="AA278" s="150" t="n">
        <f aca="false">Q278*-1</f>
        <v>3024.31699617648</v>
      </c>
      <c r="AB278" s="6" t="n">
        <f aca="false">$AA$3-Y278</f>
        <v>103452.513361423</v>
      </c>
      <c r="AC278" s="151" t="str">
        <f aca="false">+IF(AF278&gt;$D$3,"*","")</f>
        <v>*</v>
      </c>
      <c r="AD278" s="152"/>
      <c r="AE278" s="6"/>
      <c r="AF278" s="148" t="n">
        <f aca="false">Y278+AE278-AA278</f>
        <v>39444.3696424005</v>
      </c>
    </row>
    <row r="279" customFormat="false" ht="12.75" hidden="false" customHeight="false" outlineLevel="0" collapsed="false">
      <c r="B279" s="101" t="n">
        <v>36978</v>
      </c>
      <c r="C279" s="102" t="n">
        <v>0</v>
      </c>
      <c r="D279" s="103" t="n">
        <v>30.953</v>
      </c>
      <c r="E279" s="103" t="n">
        <v>30.954</v>
      </c>
      <c r="F279" s="104" t="n">
        <f aca="false">E279/104.1667*100</f>
        <v>29.7158304909342</v>
      </c>
      <c r="G279" s="5" t="s">
        <v>40</v>
      </c>
      <c r="H279" s="143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7" t="n">
        <f aca="false">B279</f>
        <v>36978</v>
      </c>
      <c r="Y279" s="148" t="n">
        <f aca="false">IF(AF278&lt;0,"0",AF278)</f>
        <v>39444.3696424005</v>
      </c>
      <c r="Z279" s="149"/>
      <c r="AA279" s="150" t="n">
        <f aca="false">Q279*-1</f>
        <v>2833.15369441801</v>
      </c>
      <c r="AB279" s="6" t="n">
        <f aca="false">$AA$3-Y279</f>
        <v>106476.8303576</v>
      </c>
      <c r="AC279" s="151" t="str">
        <f aca="false">+IF(AF279&gt;$D$3,"*","")</f>
        <v>*</v>
      </c>
      <c r="AD279" s="152"/>
      <c r="AE279" s="6"/>
      <c r="AF279" s="148" t="n">
        <f aca="false">Y279+AE279-AA279</f>
        <v>36611.2159479825</v>
      </c>
    </row>
    <row r="280" customFormat="false" ht="12.75" hidden="false" customHeight="false" outlineLevel="0" collapsed="false">
      <c r="B280" s="101" t="n">
        <v>36979</v>
      </c>
      <c r="C280" s="102" t="n">
        <v>0</v>
      </c>
      <c r="D280" s="103" t="n">
        <v>29</v>
      </c>
      <c r="E280" s="103" t="n">
        <v>29.01</v>
      </c>
      <c r="F280" s="104" t="n">
        <f aca="false">E280/104.1667*100</f>
        <v>27.8495910881309</v>
      </c>
      <c r="G280" s="5" t="s">
        <v>40</v>
      </c>
      <c r="H280" s="143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7" t="n">
        <f aca="false">B280</f>
        <v>36979</v>
      </c>
      <c r="Y280" s="148" t="n">
        <f aca="false">IF(AF279&lt;0,"0",AF279)</f>
        <v>36611.2159479825</v>
      </c>
      <c r="Z280" s="149"/>
      <c r="AA280" s="150" t="n">
        <f aca="false">Q280*-1</f>
        <v>2960.34353479592</v>
      </c>
      <c r="AB280" s="6" t="n">
        <f aca="false">$AA$3-Y280</f>
        <v>109309.984052018</v>
      </c>
      <c r="AC280" s="151" t="str">
        <f aca="false">+IF(AF280&gt;$D$3,"*","")</f>
        <v>*</v>
      </c>
      <c r="AD280" s="152"/>
      <c r="AE280" s="6"/>
      <c r="AF280" s="148" t="n">
        <f aca="false">Y280+AE280-AA280</f>
        <v>33650.8724131865</v>
      </c>
    </row>
    <row r="281" customFormat="false" ht="12.75" hidden="false" customHeight="false" outlineLevel="0" collapsed="false">
      <c r="B281" s="101" t="n">
        <v>36980</v>
      </c>
      <c r="C281" s="102" t="n">
        <v>0</v>
      </c>
      <c r="D281" s="103" t="n">
        <v>27.103</v>
      </c>
      <c r="E281" s="103" t="n">
        <v>27.107</v>
      </c>
      <c r="F281" s="104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7" t="n">
        <f aca="false">B281</f>
        <v>36980</v>
      </c>
      <c r="Y281" s="148" t="n">
        <f aca="false">IF(AF280&lt;0,"0",AF280)</f>
        <v>33650.8724131865</v>
      </c>
      <c r="Z281" s="149"/>
      <c r="AA281" s="150" t="n">
        <f aca="false">Q281*-1</f>
        <v>2928.35680410564</v>
      </c>
      <c r="AB281" s="6" t="n">
        <f aca="false">$AA$3-Y281</f>
        <v>112270.327586813</v>
      </c>
      <c r="AC281" s="151" t="str">
        <f aca="false">+IF(AF281&gt;$D$3,"*","")</f>
        <v>*</v>
      </c>
      <c r="AD281" s="152"/>
      <c r="AE281" s="6"/>
      <c r="AF281" s="148" t="n">
        <f aca="false">Y281+AE281-AA281</f>
        <v>30722.5156090809</v>
      </c>
    </row>
    <row r="282" customFormat="false" ht="13.5" hidden="false" customHeight="false" outlineLevel="0" collapsed="false">
      <c r="B282" s="105" t="n">
        <v>36981</v>
      </c>
      <c r="C282" s="106" t="n">
        <v>0</v>
      </c>
      <c r="D282" s="107" t="n">
        <v>25.091</v>
      </c>
      <c r="E282" s="107" t="n">
        <v>25.09</v>
      </c>
      <c r="F282" s="108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7" t="n">
        <f aca="false">B282</f>
        <v>36981</v>
      </c>
      <c r="Y282" s="148" t="n">
        <f aca="false">IF(AF281&lt;0,"0",AF281)</f>
        <v>30722.5156090809</v>
      </c>
      <c r="Z282" s="149"/>
      <c r="AA282" s="150" t="n">
        <f aca="false">Q282*-1</f>
        <v>3087.38195869719</v>
      </c>
      <c r="AB282" s="6" t="n">
        <f aca="false">$AA$3-Y282</f>
        <v>115198.684390919</v>
      </c>
      <c r="AC282" s="151" t="str">
        <f aca="false">+IF(AF282&gt;$D$3,"*","")</f>
        <v>*</v>
      </c>
      <c r="AD282" s="152"/>
      <c r="AE282" s="6"/>
      <c r="AF282" s="148" t="n">
        <f aca="false">Y282+AE282-AA282</f>
        <v>27635.1336503837</v>
      </c>
    </row>
    <row r="283" customFormat="false" ht="12.75" hidden="false" customHeight="false" outlineLevel="0" collapsed="false">
      <c r="Z283" s="154"/>
    </row>
    <row r="284" customFormat="false" ht="18.75" hidden="false" customHeight="false" outlineLevel="0" collapsed="false">
      <c r="A284" s="183" t="s">
        <v>47</v>
      </c>
      <c r="B284" s="2"/>
      <c r="Z284" s="154"/>
    </row>
    <row r="285" customFormat="false" ht="12.75" hidden="false" customHeight="false" outlineLevel="0" collapsed="false">
      <c r="B285" s="97" t="n">
        <v>36982</v>
      </c>
      <c r="C285" s="98" t="n">
        <v>0</v>
      </c>
      <c r="D285" s="99" t="n">
        <v>23.391</v>
      </c>
      <c r="E285" s="99" t="n">
        <v>23.393</v>
      </c>
      <c r="F285" s="100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7" t="n">
        <f aca="false">B285</f>
        <v>36982</v>
      </c>
      <c r="Y285" s="148" t="n">
        <f aca="false">IF(AF282&lt;0,"0",AF282)</f>
        <v>27635.1336503837</v>
      </c>
      <c r="Z285" s="149"/>
      <c r="AA285" s="150" t="n">
        <f aca="false">Q285*-1</f>
        <v>2577.97907715982</v>
      </c>
      <c r="AB285" s="6" t="n">
        <f aca="false">$AA$3-Y285</f>
        <v>118286.066349616</v>
      </c>
      <c r="AC285" s="151" t="str">
        <f aca="false">+IF(AF285&gt;$D$3,"*","")</f>
        <v>*</v>
      </c>
      <c r="AD285" s="152"/>
      <c r="AE285" s="6"/>
      <c r="AF285" s="148" t="n">
        <f aca="false">Y285+AE285-AA285</f>
        <v>25057.1545732239</v>
      </c>
    </row>
    <row r="286" customFormat="false" ht="12.75" hidden="false" customHeight="false" outlineLevel="0" collapsed="false">
      <c r="A286" s="168"/>
      <c r="B286" s="169" t="n">
        <v>36983</v>
      </c>
      <c r="C286" s="184" t="n">
        <v>0</v>
      </c>
      <c r="D286" s="131" t="n">
        <v>21.502</v>
      </c>
      <c r="E286" s="131" t="n">
        <v>21.507</v>
      </c>
      <c r="F286" s="170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85" t="n">
        <f aca="false">J286*$K$1</f>
        <v>32835.7228748012</v>
      </c>
      <c r="L286" s="185" t="n">
        <f aca="false">K286*$L$1</f>
        <v>742256.736464819</v>
      </c>
      <c r="M286" s="168"/>
      <c r="N286" s="6" t="n">
        <f aca="false">H286-H285</f>
        <v>-765080</v>
      </c>
      <c r="O286" s="186" t="n">
        <f aca="false">N286/42</f>
        <v>-18216.1904761905</v>
      </c>
      <c r="P286" s="186" t="n">
        <f aca="false">O286*$J$4</f>
        <v>-102276.422669524</v>
      </c>
      <c r="Q286" s="187" t="n">
        <f aca="false">P286*$K$1</f>
        <v>-2896.1429487004</v>
      </c>
      <c r="R286" s="6" t="n">
        <f aca="false">O286*3.594</f>
        <v>-65468.9885714286</v>
      </c>
      <c r="S286" s="168"/>
      <c r="T286" s="168"/>
      <c r="U286" s="168"/>
      <c r="V286" s="168"/>
      <c r="W286" s="168"/>
      <c r="X286" s="171" t="n">
        <f aca="false">B286</f>
        <v>36983</v>
      </c>
      <c r="Y286" s="148" t="n">
        <f aca="false">IF(AF285&lt;0,"0",AF285)</f>
        <v>25057.1545732239</v>
      </c>
      <c r="Z286" s="188"/>
      <c r="AA286" s="150" t="n">
        <f aca="false">Q286*-1</f>
        <v>2896.1429487004</v>
      </c>
      <c r="AB286" s="6" t="n">
        <f aca="false">$AA$3-Y286</f>
        <v>120864.045426776</v>
      </c>
      <c r="AC286" s="168"/>
      <c r="AD286" s="168"/>
      <c r="AE286" s="168"/>
      <c r="AF286" s="148" t="n">
        <f aca="false">Y286+AE286-AA286</f>
        <v>22161.0116245235</v>
      </c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68"/>
      <c r="AQ286" s="168"/>
      <c r="AR286" s="168"/>
      <c r="AS286" s="168"/>
    </row>
    <row r="287" customFormat="false" ht="12.75" hidden="false" customHeight="false" outlineLevel="0" collapsed="false">
      <c r="B287" s="101" t="n">
        <v>36984</v>
      </c>
      <c r="C287" s="102" t="n">
        <v>0</v>
      </c>
      <c r="D287" s="103" t="n">
        <v>19.545</v>
      </c>
      <c r="E287" s="103" t="n">
        <v>19.546</v>
      </c>
      <c r="F287" s="104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8" t="n">
        <f aca="false">J287*$K$1</f>
        <v>29844.2405415842</v>
      </c>
      <c r="L287" s="88" t="n">
        <f aca="false">K287*$L$1</f>
        <v>674633.802676757</v>
      </c>
      <c r="N287" s="6" t="n">
        <f aca="false">H287-H286</f>
        <v>-790266</v>
      </c>
      <c r="O287" s="189" t="n">
        <f aca="false">N287/42</f>
        <v>-18815.8571428571</v>
      </c>
      <c r="P287" s="189" t="n">
        <f aca="false">O287*$J$4</f>
        <v>-105643.304539857</v>
      </c>
      <c r="Q287" s="190" t="n">
        <f aca="false">P287*$K$1</f>
        <v>-2991.48233321701</v>
      </c>
      <c r="R287" s="6" t="n">
        <f aca="false">O287*3.594</f>
        <v>-67624.1905714286</v>
      </c>
      <c r="X287" s="147" t="n">
        <f aca="false">B287</f>
        <v>36984</v>
      </c>
      <c r="Y287" s="148" t="n">
        <f aca="false">IF(AF286&lt;0,"0",AF286)</f>
        <v>22161.0116245235</v>
      </c>
      <c r="Z287" s="154"/>
      <c r="AA287" s="150" t="n">
        <f aca="false">Q287*-1</f>
        <v>2991.48233321701</v>
      </c>
      <c r="AB287" s="6" t="n">
        <f aca="false">$AA$3-Y287</f>
        <v>123760.188375477</v>
      </c>
      <c r="AC287" s="151" t="str">
        <f aca="false">+IF(AF287&gt;$D$3,"*","")</f>
        <v>*</v>
      </c>
      <c r="AF287" s="148" t="n">
        <f aca="false">Y287+AE287-AA287</f>
        <v>19169.5292913065</v>
      </c>
    </row>
    <row r="288" customFormat="false" ht="12.75" hidden="false" customHeight="false" outlineLevel="0" collapsed="false">
      <c r="B288" s="101" t="n">
        <v>36985</v>
      </c>
      <c r="C288" s="102" t="n">
        <v>0</v>
      </c>
      <c r="D288" s="103" t="n">
        <v>17.541</v>
      </c>
      <c r="E288" s="103" t="n">
        <v>17.542</v>
      </c>
      <c r="F288" s="104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8" t="n">
        <f aca="false">J288*$K$1</f>
        <v>26789.2465672404</v>
      </c>
      <c r="L288" s="88" t="n">
        <f aca="false">K288*$L$1</f>
        <v>605575.178142674</v>
      </c>
      <c r="N288" s="6" t="n">
        <f aca="false">H288-H287</f>
        <v>-807044</v>
      </c>
      <c r="O288" s="189" t="n">
        <f aca="false">N288/42</f>
        <v>-19215.3333333333</v>
      </c>
      <c r="P288" s="189" t="n">
        <f aca="false">O288*$J$4</f>
        <v>-107886.199164667</v>
      </c>
      <c r="Q288" s="190" t="n">
        <f aca="false">P288*$K$1</f>
        <v>-3054.99397434382</v>
      </c>
      <c r="R288" s="6" t="n">
        <f aca="false">O288*3.594</f>
        <v>-69059.908</v>
      </c>
      <c r="X288" s="147" t="n">
        <f aca="false">B288</f>
        <v>36985</v>
      </c>
      <c r="Y288" s="148" t="n">
        <f aca="false">IF(AF287&lt;0,"0",AF287)</f>
        <v>19169.5292913065</v>
      </c>
      <c r="Z288" s="154"/>
      <c r="AA288" s="150" t="n">
        <f aca="false">Q288*-1</f>
        <v>3054.99397434382</v>
      </c>
      <c r="AB288" s="6" t="n">
        <f aca="false">$AA$3-Y288</f>
        <v>126751.670708694</v>
      </c>
      <c r="AC288" s="151" t="str">
        <f aca="false">+IF(AF288&gt;$D$3,"*","")</f>
        <v>*</v>
      </c>
      <c r="AF288" s="148" t="n">
        <f aca="false">Y288+AE288-AA288</f>
        <v>16114.5353169626</v>
      </c>
    </row>
    <row r="289" customFormat="false" ht="12.75" hidden="false" customHeight="false" outlineLevel="0" collapsed="false">
      <c r="A289" s="28"/>
      <c r="B289" s="155" t="n">
        <v>36986</v>
      </c>
      <c r="C289" s="156" t="n">
        <v>0</v>
      </c>
      <c r="D289" s="157" t="n">
        <v>93.716</v>
      </c>
      <c r="E289" s="157" t="n">
        <v>93.654</v>
      </c>
      <c r="F289" s="158" t="n">
        <f aca="false">E289/104.1667*100</f>
        <v>89.9078112295004</v>
      </c>
      <c r="G289" s="159" t="s">
        <v>40</v>
      </c>
      <c r="H289" s="160" t="n">
        <v>37822380</v>
      </c>
      <c r="I289" s="160" t="n">
        <f aca="false">H289/42</f>
        <v>900532.857142857</v>
      </c>
      <c r="J289" s="160" t="n">
        <f aca="false">I289*$J$4</f>
        <v>5056121.87385286</v>
      </c>
      <c r="K289" s="191" t="n">
        <f aca="false">J289*$K$1</f>
        <v>143173.287943832</v>
      </c>
      <c r="L289" s="191" t="n">
        <f aca="false">K289*$L$1</f>
        <v>3236454.93852311</v>
      </c>
      <c r="M289" s="28"/>
      <c r="N289" s="160" t="n">
        <f aca="false">H289-H288-32368918+811754</f>
        <v>-811754</v>
      </c>
      <c r="O289" s="192" t="n">
        <f aca="false">N289/42</f>
        <v>-19327.4761904762</v>
      </c>
      <c r="P289" s="192" t="n">
        <f aca="false">O289*$J$4</f>
        <v>-108515.83521681</v>
      </c>
      <c r="Q289" s="193" t="n">
        <f aca="false">P289*$K$1</f>
        <v>-3072.82326446822</v>
      </c>
      <c r="R289" s="160" t="n">
        <f aca="false">O289*3.594</f>
        <v>-69462.9494285714</v>
      </c>
      <c r="S289" s="28"/>
      <c r="T289" s="28"/>
      <c r="U289" s="28"/>
      <c r="V289" s="28"/>
      <c r="W289" s="28"/>
      <c r="X289" s="162" t="n">
        <f aca="false">B289</f>
        <v>36986</v>
      </c>
      <c r="Y289" s="163" t="n">
        <f aca="false">IF(AF288&lt;0,"0",AF288)</f>
        <v>16114.5353169626</v>
      </c>
      <c r="Z289" s="194"/>
      <c r="AA289" s="165" t="n">
        <f aca="false">Q289*-1</f>
        <v>3072.82326446822</v>
      </c>
      <c r="AB289" s="160" t="n">
        <f aca="false">$AA$3-Y289</f>
        <v>129806.664683037</v>
      </c>
      <c r="AC289" s="166" t="str">
        <f aca="false">+IF(AF289&gt;$D$3,"*","")</f>
        <v>*</v>
      </c>
      <c r="AD289" s="28"/>
      <c r="AE289" s="160" t="n">
        <v>122529.7</v>
      </c>
      <c r="AF289" s="163" t="n">
        <f aca="false">Y289+AE289-AA289</f>
        <v>135571.412052494</v>
      </c>
      <c r="AG289" s="28" t="s">
        <v>48</v>
      </c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</row>
    <row r="290" customFormat="false" ht="12.75" hidden="false" customHeight="false" outlineLevel="0" collapsed="false">
      <c r="B290" s="101" t="n">
        <v>36987</v>
      </c>
      <c r="C290" s="102" t="n">
        <v>0</v>
      </c>
      <c r="D290" s="103" t="n">
        <v>91.483</v>
      </c>
      <c r="E290" s="103" t="n">
        <v>91.489</v>
      </c>
      <c r="F290" s="104" t="n">
        <f aca="false">E290/104.1667*100</f>
        <v>87.8294118945882</v>
      </c>
      <c r="G290" s="19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8" t="n">
        <f aca="false">J290*$K$1</f>
        <v>139854.46590059</v>
      </c>
      <c r="L290" s="88" t="n">
        <f aca="false">K290*$L$1</f>
        <v>3161432.43854292</v>
      </c>
      <c r="N290" s="6" t="n">
        <f aca="false">H290-H289</f>
        <v>-876740</v>
      </c>
      <c r="O290" s="189" t="n">
        <f aca="false">N290/42</f>
        <v>-20874.7619047619</v>
      </c>
      <c r="P290" s="189" t="n">
        <f aca="false">O290*$J$4</f>
        <v>-117203.208568095</v>
      </c>
      <c r="Q290" s="190" t="n">
        <f aca="false">P290*$K$1</f>
        <v>-3318.822043242</v>
      </c>
      <c r="R290" s="6" t="n">
        <f aca="false">O290*3.594</f>
        <v>-75023.8942857143</v>
      </c>
      <c r="X290" s="147" t="n">
        <f aca="false">B290</f>
        <v>36987</v>
      </c>
      <c r="Y290" s="148" t="n">
        <f aca="false">IF(AF289&lt;0,"0",AF289)</f>
        <v>135571.412052494</v>
      </c>
      <c r="Z290" s="154"/>
      <c r="AA290" s="150" t="n">
        <f aca="false">Q290*-1</f>
        <v>3318.822043242</v>
      </c>
      <c r="AB290" s="6" t="n">
        <f aca="false">$AA$3-Y290</f>
        <v>10349.7879475056</v>
      </c>
      <c r="AC290" s="151" t="str">
        <f aca="false">+IF(AF290&gt;$D$3,"*","")</f>
        <v>*</v>
      </c>
      <c r="AF290" s="148" t="n">
        <f aca="false">Y290+AE290-AA290</f>
        <v>132252.590009252</v>
      </c>
    </row>
    <row r="291" customFormat="false" ht="12.75" hidden="false" customHeight="false" outlineLevel="0" collapsed="false">
      <c r="B291" s="101" t="n">
        <v>36988</v>
      </c>
      <c r="C291" s="102" t="n">
        <v>0</v>
      </c>
      <c r="D291" s="103" t="n">
        <v>91.097</v>
      </c>
      <c r="E291" s="103" t="n">
        <v>91.065</v>
      </c>
      <c r="F291" s="104" t="n">
        <f aca="false">E291/104.1667*100</f>
        <v>87.4223720248409</v>
      </c>
      <c r="G291" s="19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8" t="n">
        <f aca="false">J291*$K$1</f>
        <v>139216.28330567</v>
      </c>
      <c r="L291" s="88" t="n">
        <f aca="false">K291*$L$1</f>
        <v>3147006.21951372</v>
      </c>
      <c r="N291" s="6" t="n">
        <f aca="false">H291-H290</f>
        <v>-168590</v>
      </c>
      <c r="O291" s="189" t="n">
        <f aca="false">N291/42</f>
        <v>-4014.04761904762</v>
      </c>
      <c r="P291" s="189" t="n">
        <f aca="false">O291*$J$4</f>
        <v>-22537.227607381</v>
      </c>
      <c r="Q291" s="190" t="n">
        <f aca="false">P291*$K$1</f>
        <v>-638.18259492001</v>
      </c>
      <c r="R291" s="6" t="n">
        <f aca="false">O291*3.594</f>
        <v>-14426.4871428571</v>
      </c>
      <c r="X291" s="147" t="n">
        <f aca="false">B291</f>
        <v>36988</v>
      </c>
      <c r="Y291" s="148" t="n">
        <f aca="false">IF(AF290&lt;0,"0",AF290)</f>
        <v>132252.590009252</v>
      </c>
      <c r="Z291" s="154"/>
      <c r="AA291" s="150" t="n">
        <f aca="false">Q291*-1</f>
        <v>638.18259492001</v>
      </c>
      <c r="AB291" s="6" t="n">
        <f aca="false">$AA$3-Y291</f>
        <v>13668.6099907476</v>
      </c>
      <c r="AC291" s="151" t="str">
        <f aca="false">+IF(AF291&gt;$D$3,"*","")</f>
        <v>*</v>
      </c>
      <c r="AF291" s="148" t="n">
        <f aca="false">Y291+AE291-AA291</f>
        <v>131614.407414332</v>
      </c>
    </row>
    <row r="292" customFormat="false" ht="12.75" hidden="false" customHeight="false" outlineLevel="0" collapsed="false">
      <c r="B292" s="101" t="n">
        <v>36989</v>
      </c>
      <c r="C292" s="102" t="n">
        <v>0</v>
      </c>
      <c r="D292" s="103" t="n">
        <v>90.146</v>
      </c>
      <c r="E292" s="103" t="n">
        <v>90.146</v>
      </c>
      <c r="F292" s="104" t="n">
        <f aca="false">E292/104.1667*100</f>
        <v>86.5401323071577</v>
      </c>
      <c r="G292" s="19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8" t="n">
        <f aca="false">J292*$K$1</f>
        <v>137812.349734261</v>
      </c>
      <c r="L292" s="88" t="n">
        <f aca="false">K292*$L$1</f>
        <v>3115270.07790657</v>
      </c>
      <c r="N292" s="6" t="n">
        <f aca="false">H292-H291</f>
        <v>-370880</v>
      </c>
      <c r="O292" s="189" t="n">
        <f aca="false">N292/42</f>
        <v>-8830.47619047619</v>
      </c>
      <c r="P292" s="189" t="n">
        <f aca="false">O292*$J$4</f>
        <v>-49579.4944838095</v>
      </c>
      <c r="Q292" s="190" t="n">
        <f aca="false">P292*$K$1</f>
        <v>-1403.93357140953</v>
      </c>
      <c r="R292" s="6" t="n">
        <f aca="false">O292*3.594</f>
        <v>-31736.7314285714</v>
      </c>
      <c r="X292" s="147" t="n">
        <f aca="false">B292</f>
        <v>36989</v>
      </c>
      <c r="Y292" s="148" t="n">
        <f aca="false">IF(AF291&lt;0,"0",AF291)</f>
        <v>131614.407414332</v>
      </c>
      <c r="Z292" s="154"/>
      <c r="AA292" s="150" t="n">
        <f aca="false">Q292*-1</f>
        <v>1403.93357140953</v>
      </c>
      <c r="AB292" s="6" t="n">
        <f aca="false">$AA$3-Y292</f>
        <v>14306.7925856676</v>
      </c>
      <c r="AC292" s="151" t="str">
        <f aca="false">+IF(AF292&gt;$D$3,"*","")</f>
        <v>*</v>
      </c>
      <c r="AF292" s="148" t="n">
        <f aca="false">Y292+AE292-AA292</f>
        <v>130210.473842923</v>
      </c>
    </row>
    <row r="293" customFormat="false" ht="12.75" hidden="false" customHeight="false" outlineLevel="0" collapsed="false">
      <c r="B293" s="101" t="n">
        <v>36990</v>
      </c>
      <c r="C293" s="102" t="n">
        <v>0</v>
      </c>
      <c r="D293" s="103" t="n">
        <v>88.285</v>
      </c>
      <c r="E293" s="103" t="n">
        <v>88.255</v>
      </c>
      <c r="F293" s="104" t="n">
        <f aca="false">E293/104.1667*100</f>
        <v>84.7247728880727</v>
      </c>
      <c r="G293" s="19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8" t="n">
        <f aca="false">J293*$K$1</f>
        <v>134908.976648801</v>
      </c>
      <c r="L293" s="88" t="n">
        <f aca="false">K293*$L$1</f>
        <v>3049638.86767343</v>
      </c>
      <c r="N293" s="6" t="n">
        <f aca="false">H293-H292</f>
        <v>-766990</v>
      </c>
      <c r="O293" s="189" t="n">
        <f aca="false">N293/42</f>
        <v>-18261.6666666667</v>
      </c>
      <c r="P293" s="189" t="n">
        <f aca="false">O293*$J$4</f>
        <v>-102531.752788333</v>
      </c>
      <c r="Q293" s="190" t="n">
        <f aca="false">P293*$K$1</f>
        <v>-2903.37308545998</v>
      </c>
      <c r="R293" s="6" t="n">
        <f aca="false">O293*3.594</f>
        <v>-65632.43</v>
      </c>
      <c r="X293" s="147" t="n">
        <f aca="false">B293</f>
        <v>36990</v>
      </c>
      <c r="Y293" s="148" t="n">
        <f aca="false">IF(AF292&lt;0,"0",AF292)</f>
        <v>130210.473842923</v>
      </c>
      <c r="Z293" s="154"/>
      <c r="AA293" s="150" t="n">
        <f aca="false">Q293*-1</f>
        <v>2903.37308545998</v>
      </c>
      <c r="AB293" s="6" t="n">
        <f aca="false">$AA$3-Y293</f>
        <v>15710.7261570771</v>
      </c>
      <c r="AC293" s="151" t="str">
        <f aca="false">+IF(AF293&gt;$D$3,"*","")</f>
        <v>*</v>
      </c>
      <c r="AF293" s="148" t="n">
        <f aca="false">Y293+AE293-AA293</f>
        <v>127307.100757463</v>
      </c>
    </row>
    <row r="294" customFormat="false" ht="12.75" hidden="false" customHeight="false" outlineLevel="0" collapsed="false">
      <c r="B294" s="101" t="n">
        <v>36991</v>
      </c>
      <c r="C294" s="102" t="n">
        <v>0</v>
      </c>
      <c r="D294" s="103" t="n">
        <v>86.236</v>
      </c>
      <c r="E294" s="103" t="n">
        <v>86.21</v>
      </c>
      <c r="F294" s="104" t="n">
        <f aca="false">E294/104.1667*100</f>
        <v>82.7615735162965</v>
      </c>
      <c r="G294" s="19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8" t="n">
        <f aca="false">J294*$K$1</f>
        <v>131782.642801488</v>
      </c>
      <c r="L294" s="88" t="n">
        <f aca="false">K294*$L$1</f>
        <v>2978967.59396784</v>
      </c>
      <c r="N294" s="6" t="n">
        <f aca="false">H294-H293</f>
        <v>-825890</v>
      </c>
      <c r="O294" s="189" t="n">
        <f aca="false">N294/42</f>
        <v>-19664.0476190476</v>
      </c>
      <c r="P294" s="189" t="n">
        <f aca="false">O294*$J$4</f>
        <v>-110405.545457381</v>
      </c>
      <c r="Q294" s="190" t="n">
        <f aca="false">P294*$K$1</f>
        <v>-3126.33384731293</v>
      </c>
      <c r="R294" s="6" t="n">
        <f aca="false">O294*3.594</f>
        <v>-70672.5871428571</v>
      </c>
      <c r="X294" s="147" t="n">
        <f aca="false">B294</f>
        <v>36991</v>
      </c>
      <c r="Y294" s="148" t="n">
        <f aca="false">IF(AF293&lt;0,"0",AF293)</f>
        <v>127307.100757463</v>
      </c>
      <c r="Z294" s="154"/>
      <c r="AA294" s="150" t="n">
        <f aca="false">Q294*-1</f>
        <v>3126.33384731293</v>
      </c>
      <c r="AB294" s="6" t="n">
        <f aca="false">$AA$3-Y294</f>
        <v>18614.0992425371</v>
      </c>
      <c r="AC294" s="151" t="str">
        <f aca="false">+IF(AF294&gt;$D$3,"*","")</f>
        <v>*</v>
      </c>
      <c r="AF294" s="148" t="n">
        <f aca="false">Y294+AE294-AA294</f>
        <v>124180.76691015</v>
      </c>
    </row>
    <row r="295" customFormat="false" ht="12.75" hidden="false" customHeight="false" outlineLevel="0" collapsed="false">
      <c r="B295" s="101" t="n">
        <v>36992</v>
      </c>
      <c r="C295" s="102" t="n">
        <v>0</v>
      </c>
      <c r="D295" s="103" t="n">
        <v>84.11</v>
      </c>
      <c r="E295" s="103" t="n">
        <v>84.1</v>
      </c>
      <c r="F295" s="104" t="n">
        <f aca="false">E295/104.1667*100</f>
        <v>80.7359741644883</v>
      </c>
      <c r="G295" s="19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8" t="n">
        <f aca="false">J295*$K$1</f>
        <v>128529.043405559</v>
      </c>
      <c r="L295" s="88" t="n">
        <f aca="false">K295*$L$1</f>
        <v>2905419.46230055</v>
      </c>
      <c r="N295" s="6" t="n">
        <f aca="false">H295-H294</f>
        <v>-859510</v>
      </c>
      <c r="O295" s="189" t="n">
        <f aca="false">N295/42</f>
        <v>-20464.5238095238</v>
      </c>
      <c r="P295" s="189" t="n">
        <f aca="false">O295*$J$4</f>
        <v>-114899.89027119</v>
      </c>
      <c r="Q295" s="190" t="n">
        <f aca="false">P295*$K$1</f>
        <v>-3253.59939592916</v>
      </c>
      <c r="R295" s="6" t="n">
        <f aca="false">O295*3.594</f>
        <v>-73549.4985714286</v>
      </c>
      <c r="X295" s="147" t="n">
        <f aca="false">B295</f>
        <v>36992</v>
      </c>
      <c r="Y295" s="148" t="n">
        <f aca="false">IF(AF294&lt;0,"0",AF294)</f>
        <v>124180.76691015</v>
      </c>
      <c r="Z295" s="154"/>
      <c r="AA295" s="150" t="n">
        <f aca="false">Q295*-1</f>
        <v>3253.59939592916</v>
      </c>
      <c r="AB295" s="6" t="n">
        <f aca="false">$AA$3-Y295</f>
        <v>21740.4330898501</v>
      </c>
      <c r="AC295" s="151" t="str">
        <f aca="false">+IF(AF295&gt;$D$3,"*","")</f>
        <v>*</v>
      </c>
      <c r="AF295" s="148" t="n">
        <f aca="false">Y295+AE295-AA295</f>
        <v>120927.167514221</v>
      </c>
    </row>
    <row r="296" customFormat="false" ht="12.75" hidden="false" customHeight="false" outlineLevel="0" collapsed="false">
      <c r="B296" s="101" t="n">
        <v>36993</v>
      </c>
      <c r="C296" s="102" t="n">
        <v>0</v>
      </c>
      <c r="D296" s="103" t="n">
        <v>82.168</v>
      </c>
      <c r="E296" s="103" t="n">
        <v>82.156</v>
      </c>
      <c r="F296" s="104" t="n">
        <f aca="false">E296/104.1667*100</f>
        <v>78.8697347616849</v>
      </c>
      <c r="G296" s="19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8" t="n">
        <f aca="false">J296*$K$1</f>
        <v>125562.908190531</v>
      </c>
      <c r="L296" s="88" t="n">
        <f aca="false">K296*$L$1</f>
        <v>2838369.50414936</v>
      </c>
      <c r="N296" s="6" t="n">
        <f aca="false">H296-H295</f>
        <v>-783570</v>
      </c>
      <c r="O296" s="189" t="n">
        <f aca="false">N296/42</f>
        <v>-18656.4285714286</v>
      </c>
      <c r="P296" s="189" t="n">
        <f aca="false">O296*$J$4</f>
        <v>-104748.178636429</v>
      </c>
      <c r="Q296" s="190" t="n">
        <f aca="false">P296*$K$1</f>
        <v>-2966.13521502741</v>
      </c>
      <c r="R296" s="6" t="n">
        <f aca="false">O296*3.594</f>
        <v>-67051.2042857143</v>
      </c>
      <c r="X296" s="147" t="n">
        <f aca="false">B296</f>
        <v>36993</v>
      </c>
      <c r="Y296" s="148" t="n">
        <f aca="false">IF(AF295&lt;0,"0",AF295)</f>
        <v>120927.167514221</v>
      </c>
      <c r="Z296" s="154"/>
      <c r="AA296" s="150" t="n">
        <f aca="false">Q296*-1</f>
        <v>2966.13521502741</v>
      </c>
      <c r="AB296" s="6" t="n">
        <f aca="false">$AA$3-Y296</f>
        <v>24994.0324857792</v>
      </c>
      <c r="AC296" s="151" t="str">
        <f aca="false">+IF(AF296&gt;$D$3,"*","")</f>
        <v>*</v>
      </c>
      <c r="AF296" s="148" t="n">
        <f aca="false">Y296+AE296-AA296</f>
        <v>117961.032299193</v>
      </c>
    </row>
    <row r="297" customFormat="false" ht="12.75" hidden="false" customHeight="false" outlineLevel="0" collapsed="false">
      <c r="B297" s="101" t="n">
        <v>36994</v>
      </c>
      <c r="C297" s="102" t="n">
        <v>0</v>
      </c>
      <c r="D297" s="103" t="n">
        <v>80.502</v>
      </c>
      <c r="E297" s="103" t="n">
        <v>80.493</v>
      </c>
      <c r="F297" s="104" t="n">
        <f aca="false">E297/104.1667*100</f>
        <v>77.2732552725583</v>
      </c>
      <c r="G297" s="19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8" t="n">
        <f aca="false">J297*$K$1</f>
        <v>123011.616267379</v>
      </c>
      <c r="L297" s="88" t="n">
        <f aca="false">K297*$L$1</f>
        <v>2780697.14457109</v>
      </c>
      <c r="N297" s="6" t="n">
        <f aca="false">H297-H296</f>
        <v>-673980</v>
      </c>
      <c r="O297" s="189" t="n">
        <f aca="false">N297/42</f>
        <v>-16047.1428571429</v>
      </c>
      <c r="P297" s="189" t="n">
        <f aca="false">O297*$J$4</f>
        <v>-90098.1117671429</v>
      </c>
      <c r="Q297" s="190" t="n">
        <f aca="false">P297*$K$1</f>
        <v>-2551.29192315195</v>
      </c>
      <c r="R297" s="6" t="n">
        <f aca="false">O297*3.594</f>
        <v>-57673.4314285714</v>
      </c>
      <c r="X297" s="147" t="n">
        <f aca="false">B297</f>
        <v>36994</v>
      </c>
      <c r="Y297" s="148" t="n">
        <f aca="false">IF(AF296&lt;0,"0",AF296)</f>
        <v>117961.032299193</v>
      </c>
      <c r="Z297" s="154"/>
      <c r="AA297" s="150" t="n">
        <f aca="false">Q297*-1</f>
        <v>2551.29192315195</v>
      </c>
      <c r="AB297" s="6" t="n">
        <f aca="false">$AA$3-Y297</f>
        <v>27960.1677008066</v>
      </c>
      <c r="AC297" s="151" t="str">
        <f aca="false">+IF(AF297&gt;$D$3,"*","")</f>
        <v>*</v>
      </c>
      <c r="AF297" s="148" t="n">
        <f aca="false">Y297+AE297-AA297</f>
        <v>115409.740376041</v>
      </c>
    </row>
    <row r="298" customFormat="false" ht="12.75" hidden="false" customHeight="false" outlineLevel="0" collapsed="false">
      <c r="B298" s="101" t="n">
        <v>36995</v>
      </c>
      <c r="C298" s="102" t="n">
        <v>0</v>
      </c>
      <c r="D298" s="103" t="n">
        <v>78.878</v>
      </c>
      <c r="E298" s="103" t="n">
        <v>78.857</v>
      </c>
      <c r="F298" s="104" t="n">
        <f aca="false">E298/104.1667*100</f>
        <v>75.7026957751374</v>
      </c>
      <c r="G298" s="19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8" t="n">
        <f aca="false">J298*$K$1</f>
        <v>120524.335659727</v>
      </c>
      <c r="L298" s="88" t="n">
        <f aca="false">K298*$L$1</f>
        <v>2724471.7709575</v>
      </c>
      <c r="N298" s="6" t="n">
        <f aca="false">H298-H297</f>
        <v>-657070</v>
      </c>
      <c r="O298" s="189" t="n">
        <f aca="false">N298/42</f>
        <v>-15644.5238095238</v>
      </c>
      <c r="P298" s="189" t="n">
        <f aca="false">O298*$J$4</f>
        <v>-87837.5712911905</v>
      </c>
      <c r="Q298" s="190" t="n">
        <f aca="false">P298*$K$1</f>
        <v>-2487.28060765224</v>
      </c>
      <c r="R298" s="6" t="n">
        <f aca="false">O298*3.594</f>
        <v>-56226.4185714286</v>
      </c>
      <c r="X298" s="147" t="n">
        <f aca="false">B298</f>
        <v>36995</v>
      </c>
      <c r="Y298" s="148" t="n">
        <f aca="false">IF(AF297&lt;0,"0",AF297)</f>
        <v>115409.740376041</v>
      </c>
      <c r="Z298" s="154"/>
      <c r="AA298" s="150" t="n">
        <f aca="false">Q298*-1</f>
        <v>2487.28060765224</v>
      </c>
      <c r="AB298" s="6" t="n">
        <f aca="false">$AA$3-Y298</f>
        <v>30511.4596239586</v>
      </c>
      <c r="AC298" s="151" t="str">
        <f aca="false">+IF(AF298&gt;$D$3,"*","")</f>
        <v>*</v>
      </c>
      <c r="AF298" s="148" t="n">
        <f aca="false">Y298+AE298-AA298</f>
        <v>112922.459768389</v>
      </c>
    </row>
    <row r="299" customFormat="false" ht="12.75" hidden="false" customHeight="false" outlineLevel="0" collapsed="false">
      <c r="B299" s="101" t="n">
        <v>36996</v>
      </c>
      <c r="C299" s="102" t="n">
        <v>0</v>
      </c>
      <c r="D299" s="103" t="n">
        <v>77.18</v>
      </c>
      <c r="E299" s="103" t="n">
        <v>77.178</v>
      </c>
      <c r="F299" s="104" t="n">
        <f aca="false">E299/104.1667*100</f>
        <v>74.090856290926</v>
      </c>
      <c r="G299" s="19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8" t="n">
        <f aca="false">J299*$K$1</f>
        <v>117814.056436103</v>
      </c>
      <c r="L299" s="88" t="n">
        <f aca="false">K299*$L$1</f>
        <v>2663205.47817307</v>
      </c>
      <c r="N299" s="6" t="n">
        <f aca="false">H299-H298</f>
        <v>-715980</v>
      </c>
      <c r="O299" s="189" t="n">
        <f aca="false">N299/42</f>
        <v>-17047.1428571429</v>
      </c>
      <c r="P299" s="189" t="n">
        <f aca="false">O299*$J$4</f>
        <v>-95712.7007671429</v>
      </c>
      <c r="Q299" s="190" t="n">
        <f aca="false">P299*$K$1</f>
        <v>-2710.27922362435</v>
      </c>
      <c r="R299" s="6" t="n">
        <f aca="false">O299*3.594</f>
        <v>-61267.4314285714</v>
      </c>
      <c r="X299" s="147" t="n">
        <f aca="false">B299</f>
        <v>36996</v>
      </c>
      <c r="Y299" s="148" t="n">
        <f aca="false">IF(AF298&lt;0,"0",AF298)</f>
        <v>112922.459768389</v>
      </c>
      <c r="Z299" s="154"/>
      <c r="AA299" s="150" t="n">
        <f aca="false">Q299*-1</f>
        <v>2710.27922362435</v>
      </c>
      <c r="AB299" s="6" t="n">
        <f aca="false">$AA$3-Y299</f>
        <v>32998.7402316108</v>
      </c>
      <c r="AC299" s="151" t="str">
        <f aca="false">+IF(AF299&gt;$D$3,"*","")</f>
        <v>*</v>
      </c>
      <c r="AF299" s="148" t="n">
        <f aca="false">Y299+AE299-AA299</f>
        <v>110212.180544765</v>
      </c>
    </row>
    <row r="300" customFormat="false" ht="12.75" hidden="false" customHeight="false" outlineLevel="0" collapsed="false">
      <c r="B300" s="101" t="n">
        <v>36997</v>
      </c>
      <c r="C300" s="102" t="n">
        <v>0</v>
      </c>
      <c r="D300" s="103" t="n">
        <v>75.411</v>
      </c>
      <c r="E300" s="103" t="n">
        <v>75.401</v>
      </c>
      <c r="F300" s="104" t="n">
        <f aca="false">E300/104.1667*100</f>
        <v>72.3849368368202</v>
      </c>
      <c r="G300" s="19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8" t="n">
        <f aca="false">J300*$K$1</f>
        <v>115231.534864644</v>
      </c>
      <c r="L300" s="88" t="n">
        <f aca="false">K300*$L$1</f>
        <v>2604827.16742931</v>
      </c>
      <c r="N300" s="6" t="n">
        <f aca="false">H300-H299</f>
        <v>-682230</v>
      </c>
      <c r="O300" s="189" t="n">
        <f aca="false">N300/42</f>
        <v>-16243.5714285714</v>
      </c>
      <c r="P300" s="189" t="n">
        <f aca="false">O300*$J$4</f>
        <v>-91200.9774635714</v>
      </c>
      <c r="Q300" s="190" t="n">
        <f aca="false">P300*$K$1</f>
        <v>-2582.52157145903</v>
      </c>
      <c r="R300" s="6" t="n">
        <f aca="false">O300*3.594</f>
        <v>-58379.3957142857</v>
      </c>
      <c r="X300" s="147" t="n">
        <f aca="false">B300</f>
        <v>36997</v>
      </c>
      <c r="Y300" s="148" t="n">
        <f aca="false">IF(AF299&lt;0,"0",AF299)</f>
        <v>110212.180544765</v>
      </c>
      <c r="Z300" s="154"/>
      <c r="AA300" s="150" t="n">
        <f aca="false">Q300*-1</f>
        <v>2582.52157145903</v>
      </c>
      <c r="AB300" s="6" t="n">
        <f aca="false">$AA$3-Y300</f>
        <v>35709.0194552352</v>
      </c>
      <c r="AC300" s="151" t="str">
        <f aca="false">+IF(AF300&gt;$D$3,"*","")</f>
        <v>*</v>
      </c>
      <c r="AF300" s="148" t="n">
        <f aca="false">Y300+AE300-AA300</f>
        <v>107629.658973306</v>
      </c>
    </row>
    <row r="301" customFormat="false" ht="12.75" hidden="false" customHeight="false" outlineLevel="0" collapsed="false">
      <c r="B301" s="101" t="n">
        <v>36998</v>
      </c>
      <c r="C301" s="102" t="n">
        <v>0</v>
      </c>
      <c r="D301" s="103" t="n">
        <v>73.455</v>
      </c>
      <c r="E301" s="103" t="n">
        <v>73.446</v>
      </c>
      <c r="F301" s="104" t="n">
        <f aca="false">E301/104.1667*100</f>
        <v>70.508137437396</v>
      </c>
      <c r="G301" s="19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8" t="n">
        <f aca="false">J301*$K$1</f>
        <v>112234.813521335</v>
      </c>
      <c r="L301" s="88" t="n">
        <f aca="false">K301*$L$1</f>
        <v>2537085.80498512</v>
      </c>
      <c r="N301" s="6" t="n">
        <f aca="false">H301-H300</f>
        <v>-791650</v>
      </c>
      <c r="O301" s="189" t="n">
        <f aca="false">N301/42</f>
        <v>-18848.8095238095</v>
      </c>
      <c r="P301" s="189" t="n">
        <f aca="false">O301*$J$4</f>
        <v>-105828.318615476</v>
      </c>
      <c r="Q301" s="190" t="n">
        <f aca="false">P301*$K$1</f>
        <v>-2996.72134330877</v>
      </c>
      <c r="R301" s="6" t="n">
        <f aca="false">O301*3.594</f>
        <v>-67742.6214285714</v>
      </c>
      <c r="X301" s="147" t="n">
        <f aca="false">B301</f>
        <v>36998</v>
      </c>
      <c r="Y301" s="148" t="n">
        <f aca="false">IF(AF300&lt;0,"0",AF300)</f>
        <v>107629.658973306</v>
      </c>
      <c r="Z301" s="154"/>
      <c r="AA301" s="150" t="n">
        <f aca="false">Q301*-1</f>
        <v>2996.72134330877</v>
      </c>
      <c r="AB301" s="6" t="n">
        <f aca="false">$AA$3-Y301</f>
        <v>38291.5410266942</v>
      </c>
      <c r="AC301" s="151" t="str">
        <f aca="false">+IF(AF301&gt;$D$3,"*","")</f>
        <v>*</v>
      </c>
      <c r="AF301" s="148" t="n">
        <f aca="false">Y301+AE301-AA301</f>
        <v>104632.937629997</v>
      </c>
    </row>
    <row r="302" customFormat="false" ht="12.75" hidden="false" customHeight="false" outlineLevel="0" collapsed="false">
      <c r="B302" s="101" t="n">
        <v>36999</v>
      </c>
      <c r="C302" s="102" t="n">
        <v>0</v>
      </c>
      <c r="D302" s="103" t="n">
        <v>71.523</v>
      </c>
      <c r="E302" s="103" t="n">
        <v>71.521</v>
      </c>
      <c r="F302" s="104" t="n">
        <f aca="false">E302/104.1667*100</f>
        <v>68.6601380287558</v>
      </c>
      <c r="G302" s="19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8" t="n">
        <f aca="false">J302*$K$1</f>
        <v>109229.196460023</v>
      </c>
      <c r="L302" s="88" t="n">
        <f aca="false">K302*$L$1</f>
        <v>2469143.35342107</v>
      </c>
      <c r="N302" s="6" t="n">
        <f aca="false">H302-H301</f>
        <v>-794000</v>
      </c>
      <c r="O302" s="189" t="n">
        <f aca="false">N302/42</f>
        <v>-18904.7619047619</v>
      </c>
      <c r="P302" s="189" t="n">
        <f aca="false">O302*$J$4</f>
        <v>-106142.468238095</v>
      </c>
      <c r="Q302" s="190" t="n">
        <f aca="false">P302*$K$1</f>
        <v>-3005.61706131139</v>
      </c>
      <c r="R302" s="6" t="n">
        <f aca="false">O302*3.594</f>
        <v>-67943.7142857143</v>
      </c>
      <c r="X302" s="147" t="n">
        <f aca="false">B302</f>
        <v>36999</v>
      </c>
      <c r="Y302" s="148" t="n">
        <f aca="false">IF(AF301&lt;0,"0",AF301)</f>
        <v>104632.937629997</v>
      </c>
      <c r="Z302" s="154"/>
      <c r="AA302" s="150" t="n">
        <f aca="false">Q302*-1</f>
        <v>3005.61706131139</v>
      </c>
      <c r="AB302" s="6" t="n">
        <f aca="false">$AA$3-Y302</f>
        <v>41288.262370003</v>
      </c>
      <c r="AC302" s="151" t="str">
        <f aca="false">+IF(AF302&gt;$D$3,"*","")</f>
        <v>*</v>
      </c>
      <c r="AF302" s="148" t="n">
        <f aca="false">Y302+AE302-AA302</f>
        <v>101627.320568686</v>
      </c>
    </row>
    <row r="303" customFormat="false" ht="13.5" hidden="false" customHeight="false" outlineLevel="0" collapsed="false">
      <c r="B303" s="101" t="n">
        <v>37000</v>
      </c>
      <c r="C303" s="102" t="n">
        <v>0</v>
      </c>
      <c r="D303" s="103" t="n">
        <v>69.497</v>
      </c>
      <c r="E303" s="103" t="n">
        <v>69.5</v>
      </c>
      <c r="F303" s="104" t="n">
        <f aca="false">E303/104.1667*100</f>
        <v>66.7199786496068</v>
      </c>
      <c r="G303" s="19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8" t="n">
        <f aca="false">J303*$K$1</f>
        <v>106210.292602887</v>
      </c>
      <c r="L303" s="88" t="n">
        <f aca="false">K303*$L$1</f>
        <v>2400900.55172478</v>
      </c>
      <c r="N303" s="6" t="n">
        <f aca="false">H303-H302</f>
        <v>-797510</v>
      </c>
      <c r="O303" s="189" t="n">
        <f aca="false">N303/42</f>
        <v>-18988.3333333333</v>
      </c>
      <c r="P303" s="189" t="n">
        <f aca="false">O303*$J$4</f>
        <v>-106611.687461667</v>
      </c>
      <c r="Q303" s="190" t="n">
        <f aca="false">P303*$K$1</f>
        <v>-3018.90385713658</v>
      </c>
      <c r="R303" s="6" t="n">
        <f aca="false">O303*3.594</f>
        <v>-68244.07</v>
      </c>
      <c r="X303" s="147" t="n">
        <f aca="false">B303</f>
        <v>37000</v>
      </c>
      <c r="Y303" s="148" t="n">
        <f aca="false">IF(AF302&lt;0,"0",AF302)</f>
        <v>101627.320568686</v>
      </c>
      <c r="Z303" s="154"/>
      <c r="AA303" s="150" t="n">
        <f aca="false">Q303*-1</f>
        <v>3018.90385713658</v>
      </c>
      <c r="AB303" s="6" t="n">
        <f aca="false">$AA$3-Y303</f>
        <v>44293.8794313144</v>
      </c>
      <c r="AC303" s="151" t="str">
        <f aca="false">+IF(AF303&gt;$D$3,"*","")</f>
        <v>*</v>
      </c>
      <c r="AF303" s="148" t="n">
        <f aca="false">Y303+AE303-AA303</f>
        <v>98608.4167115491</v>
      </c>
    </row>
    <row r="304" customFormat="false" ht="12.75" hidden="true" customHeight="false" outlineLevel="0" collapsed="false">
      <c r="B304" s="101" t="n">
        <v>37001</v>
      </c>
      <c r="C304" s="102" t="n">
        <v>0</v>
      </c>
      <c r="D304" s="103" t="n">
        <v>67.563</v>
      </c>
      <c r="E304" s="103" t="n">
        <v>67.56</v>
      </c>
      <c r="F304" s="104" t="n">
        <f aca="false">E304/104.1667*100</f>
        <v>64.8575792455746</v>
      </c>
      <c r="G304" s="19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8" t="n">
        <f aca="false">J304*$K$1</f>
        <v>103214.328341961</v>
      </c>
      <c r="L304" s="88" t="n">
        <f aca="false">K304*$L$1</f>
        <v>2333176.30324824</v>
      </c>
      <c r="N304" s="6" t="n">
        <f aca="false">H304-H303</f>
        <v>-791450</v>
      </c>
      <c r="O304" s="189" t="n">
        <f aca="false">N304/42</f>
        <v>-18844.0476190476</v>
      </c>
      <c r="P304" s="189" t="n">
        <f aca="false">O304*$J$4</f>
        <v>-105801.582477381</v>
      </c>
      <c r="Q304" s="190" t="n">
        <f aca="false">P304*$K$1</f>
        <v>-2995.96426092557</v>
      </c>
      <c r="R304" s="6" t="n">
        <f aca="false">O304*3.594</f>
        <v>-67725.5071428571</v>
      </c>
      <c r="X304" s="147" t="n">
        <f aca="false">B304</f>
        <v>37001</v>
      </c>
      <c r="Y304" s="148" t="n">
        <f aca="false">IF(AF303&lt;0,"0",AF303)</f>
        <v>98608.4167115491</v>
      </c>
      <c r="Z304" s="154"/>
      <c r="AA304" s="150" t="n">
        <f aca="false">Q304*-1</f>
        <v>2995.96426092557</v>
      </c>
      <c r="AB304" s="6" t="n">
        <f aca="false">$AA$3-Y304</f>
        <v>47312.7832884509</v>
      </c>
      <c r="AC304" s="151" t="str">
        <f aca="false">+IF(AF304&gt;$D$3,"*","")</f>
        <v>*</v>
      </c>
      <c r="AF304" s="148" t="n">
        <f aca="false">Y304+AE304-AA304</f>
        <v>95612.4524506235</v>
      </c>
    </row>
    <row r="305" customFormat="false" ht="12.75" hidden="true" customHeight="false" outlineLevel="0" collapsed="false">
      <c r="B305" s="101" t="n">
        <v>37002</v>
      </c>
      <c r="C305" s="102" t="n">
        <v>0</v>
      </c>
      <c r="D305" s="103" t="n">
        <v>65.635</v>
      </c>
      <c r="E305" s="103" t="n">
        <v>65.636</v>
      </c>
      <c r="F305" s="104" t="n">
        <f aca="false">E305/104.1667*100</f>
        <v>63.0105398366272</v>
      </c>
      <c r="G305" s="19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8" t="n">
        <f aca="false">J305*$K$1</f>
        <v>100282.413250655</v>
      </c>
      <c r="L305" s="88" t="n">
        <f aca="false">K305*$L$1</f>
        <v>2266899.89643475</v>
      </c>
      <c r="N305" s="6" t="n">
        <f aca="false">H305-H304</f>
        <v>-774530</v>
      </c>
      <c r="O305" s="189" t="n">
        <f aca="false">N305/42</f>
        <v>-18441.1904761905</v>
      </c>
      <c r="P305" s="189" t="n">
        <f aca="false">O305*$J$4</f>
        <v>-103539.705194524</v>
      </c>
      <c r="Q305" s="190" t="n">
        <f aca="false">P305*$K$1</f>
        <v>-2931.91509130669</v>
      </c>
      <c r="R305" s="6" t="n">
        <f aca="false">O305*3.594</f>
        <v>-66277.6385714286</v>
      </c>
      <c r="X305" s="147" t="n">
        <f aca="false">B305</f>
        <v>37002</v>
      </c>
      <c r="Y305" s="148" t="n">
        <f aca="false">IF(AF304&lt;0,"0",AF304)</f>
        <v>95612.4524506235</v>
      </c>
      <c r="Z305" s="154"/>
      <c r="AA305" s="150" t="n">
        <f aca="false">Q305*-1</f>
        <v>2931.91509130669</v>
      </c>
      <c r="AB305" s="6" t="n">
        <f aca="false">$AA$3-Y305</f>
        <v>50308.7475493765</v>
      </c>
      <c r="AC305" s="151" t="str">
        <f aca="false">+IF(AF305&gt;$D$3,"*","")</f>
        <v>*</v>
      </c>
      <c r="AF305" s="148" t="n">
        <f aca="false">Y305+AE305-AA305</f>
        <v>92680.5373593168</v>
      </c>
    </row>
    <row r="306" customFormat="false" ht="12.75" hidden="true" customHeight="false" outlineLevel="0" collapsed="false">
      <c r="B306" s="101" t="n">
        <v>37003</v>
      </c>
      <c r="C306" s="102" t="n">
        <v>0</v>
      </c>
      <c r="D306" s="103" t="n">
        <v>63.77</v>
      </c>
      <c r="E306" s="103" t="n">
        <v>63.777</v>
      </c>
      <c r="F306" s="104" t="n">
        <f aca="false">E306/104.1667*100</f>
        <v>61.2259004077119</v>
      </c>
      <c r="G306" s="19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8" t="n">
        <f aca="false">J306*$K$1</f>
        <v>97446.2690808229</v>
      </c>
      <c r="L306" s="88" t="n">
        <f aca="false">K306*$L$1</f>
        <v>2202788.40652879</v>
      </c>
      <c r="N306" s="6" t="n">
        <f aca="false">H306-H305</f>
        <v>-749230</v>
      </c>
      <c r="O306" s="189" t="n">
        <f aca="false">N306/42</f>
        <v>-17838.8095238095</v>
      </c>
      <c r="P306" s="189" t="n">
        <f aca="false">O306*$J$4</f>
        <v>-100157.583725476</v>
      </c>
      <c r="Q306" s="190" t="n">
        <f aca="false">P306*$K$1</f>
        <v>-2836.14416983165</v>
      </c>
      <c r="R306" s="6" t="n">
        <f aca="false">O306*3.594</f>
        <v>-64112.6814285714</v>
      </c>
      <c r="X306" s="147" t="n">
        <f aca="false">B306</f>
        <v>37003</v>
      </c>
      <c r="Y306" s="148" t="n">
        <f aca="false">IF(AF305&lt;0,"0",AF305)</f>
        <v>92680.5373593168</v>
      </c>
      <c r="Z306" s="154"/>
      <c r="AA306" s="150" t="n">
        <f aca="false">Q306*-1</f>
        <v>2836.14416983165</v>
      </c>
      <c r="AB306" s="6" t="n">
        <f aca="false">$AA$3-Y306</f>
        <v>53240.6626406832</v>
      </c>
      <c r="AC306" s="151" t="str">
        <f aca="false">+IF(AF306&gt;$D$3,"*","")</f>
        <v>*</v>
      </c>
      <c r="AF306" s="148" t="n">
        <f aca="false">Y306+AE306-AA306</f>
        <v>89844.3931894852</v>
      </c>
    </row>
    <row r="307" customFormat="false" ht="12.75" hidden="true" customHeight="false" outlineLevel="0" collapsed="false">
      <c r="B307" s="101" t="n">
        <v>37004</v>
      </c>
      <c r="C307" s="102" t="n">
        <v>0</v>
      </c>
      <c r="D307" s="103" t="n">
        <v>61.869</v>
      </c>
      <c r="E307" s="103" t="n">
        <v>61.871</v>
      </c>
      <c r="F307" s="104" t="n">
        <f aca="false">E307/104.1667*100</f>
        <v>59.3961409932349</v>
      </c>
      <c r="G307" s="19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8" t="n">
        <f aca="false">J307*$K$1</f>
        <v>94514.7325307078</v>
      </c>
      <c r="L307" s="88" t="n">
        <f aca="false">K307*$L$1</f>
        <v>2136520.55669912</v>
      </c>
      <c r="N307" s="6" t="n">
        <f aca="false">H307-H306</f>
        <v>-774430</v>
      </c>
      <c r="O307" s="189" t="n">
        <f aca="false">N307/42</f>
        <v>-18438.8095238095</v>
      </c>
      <c r="P307" s="189" t="n">
        <f aca="false">O307*$J$4</f>
        <v>-103526.337125476</v>
      </c>
      <c r="Q307" s="190" t="n">
        <f aca="false">P307*$K$1</f>
        <v>-2931.53655011509</v>
      </c>
      <c r="R307" s="6" t="n">
        <f aca="false">O307*3.594</f>
        <v>-66269.0814285714</v>
      </c>
      <c r="X307" s="147" t="n">
        <f aca="false">B307</f>
        <v>37004</v>
      </c>
      <c r="Y307" s="148" t="n">
        <f aca="false">IF(AF306&lt;0,"0",AF306)</f>
        <v>89844.3931894852</v>
      </c>
      <c r="Z307" s="154"/>
      <c r="AA307" s="150" t="n">
        <f aca="false">Q307*-1</f>
        <v>2931.53655011509</v>
      </c>
      <c r="AB307" s="6" t="n">
        <f aca="false">$AA$3-Y307</f>
        <v>56076.8068105148</v>
      </c>
      <c r="AC307" s="151" t="str">
        <f aca="false">+IF(AF307&gt;$D$3,"*","")</f>
        <v>*</v>
      </c>
      <c r="AF307" s="148" t="n">
        <f aca="false">Y307+AE307-AA307</f>
        <v>86912.8566393701</v>
      </c>
    </row>
    <row r="308" customFormat="false" ht="12.75" hidden="true" customHeight="false" outlineLevel="0" collapsed="false">
      <c r="B308" s="101" t="n">
        <v>37005</v>
      </c>
      <c r="C308" s="102" t="n">
        <v>0</v>
      </c>
      <c r="D308" s="103" t="n">
        <v>59.916</v>
      </c>
      <c r="E308" s="103" t="n">
        <v>59.918</v>
      </c>
      <c r="F308" s="104" t="n">
        <f aca="false">E308/104.1667*100</f>
        <v>57.5212615931963</v>
      </c>
      <c r="G308" s="19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8" t="n">
        <f aca="false">J308*$K$1</f>
        <v>91551.5877910941</v>
      </c>
      <c r="L308" s="88" t="n">
        <f aca="false">K308*$L$1</f>
        <v>2069538.19872014</v>
      </c>
      <c r="N308" s="6" t="n">
        <f aca="false">H308-H307</f>
        <v>-782780</v>
      </c>
      <c r="O308" s="189" t="n">
        <f aca="false">N308/42</f>
        <v>-18637.619047619</v>
      </c>
      <c r="P308" s="189" t="n">
        <f aca="false">O308*$J$4</f>
        <v>-104642.570890952</v>
      </c>
      <c r="Q308" s="190" t="n">
        <f aca="false">P308*$K$1</f>
        <v>-2963.14473961377</v>
      </c>
      <c r="R308" s="6" t="n">
        <f aca="false">O308*3.594</f>
        <v>-66983.6028571429</v>
      </c>
      <c r="X308" s="147" t="n">
        <f aca="false">B308</f>
        <v>37005</v>
      </c>
      <c r="Y308" s="148" t="n">
        <f aca="false">IF(AF307&lt;0,"0",AF307)</f>
        <v>86912.8566393701</v>
      </c>
      <c r="Z308" s="154"/>
      <c r="AA308" s="150" t="n">
        <f aca="false">Q308*-1</f>
        <v>2963.14473961377</v>
      </c>
      <c r="AB308" s="6" t="n">
        <f aca="false">$AA$3-Y308</f>
        <v>59008.3433606299</v>
      </c>
      <c r="AC308" s="151" t="str">
        <f aca="false">+IF(AF308&gt;$D$3,"*","")</f>
        <v>*</v>
      </c>
      <c r="AF308" s="148" t="n">
        <f aca="false">Y308+AE308-AA308</f>
        <v>83949.7118997563</v>
      </c>
    </row>
    <row r="309" customFormat="false" ht="12.75" hidden="true" customHeight="false" outlineLevel="0" collapsed="false">
      <c r="B309" s="101" t="n">
        <v>37006</v>
      </c>
      <c r="C309" s="102" t="n">
        <v>0</v>
      </c>
      <c r="D309" s="103" t="n">
        <v>58.049</v>
      </c>
      <c r="E309" s="103" t="n">
        <v>58.053</v>
      </c>
      <c r="F309" s="104" t="n">
        <f aca="false">E309/104.1667*100</f>
        <v>55.7308621661241</v>
      </c>
      <c r="G309" s="19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8" t="n">
        <f aca="false">J309*$K$1</f>
        <v>88684.2139729553</v>
      </c>
      <c r="L309" s="88" t="n">
        <f aca="false">K309*$L$1</f>
        <v>2004720.75764868</v>
      </c>
      <c r="N309" s="6" t="n">
        <f aca="false">H309-H308</f>
        <v>-757480</v>
      </c>
      <c r="O309" s="189" t="n">
        <f aca="false">N309/42</f>
        <v>-18035.2380952381</v>
      </c>
      <c r="P309" s="189" t="n">
        <f aca="false">O309*$J$4</f>
        <v>-101260.449421905</v>
      </c>
      <c r="Q309" s="190" t="n">
        <f aca="false">P309*$K$1</f>
        <v>-2867.37381813873</v>
      </c>
      <c r="R309" s="6" t="n">
        <f aca="false">O309*3.594</f>
        <v>-64818.6457142857</v>
      </c>
      <c r="X309" s="147" t="n">
        <f aca="false">B309</f>
        <v>37006</v>
      </c>
      <c r="Y309" s="148" t="n">
        <f aca="false">IF(AF308&lt;0,"0",AF308)</f>
        <v>83949.7118997563</v>
      </c>
      <c r="Z309" s="154"/>
      <c r="AA309" s="150" t="n">
        <f aca="false">Q309*-1</f>
        <v>2867.37381813873</v>
      </c>
      <c r="AB309" s="6" t="n">
        <f aca="false">$AA$3-Y309</f>
        <v>61971.4881002437</v>
      </c>
      <c r="AC309" s="151" t="str">
        <f aca="false">+IF(AF309&gt;$D$3,"*","")</f>
        <v>*</v>
      </c>
      <c r="AF309" s="148" t="n">
        <f aca="false">Y309+AE309-AA309</f>
        <v>81082.3380816176</v>
      </c>
    </row>
    <row r="310" customFormat="false" ht="12.75" hidden="true" customHeight="false" outlineLevel="0" collapsed="false">
      <c r="B310" s="101" t="n">
        <v>37007</v>
      </c>
      <c r="C310" s="102" t="n">
        <v>0</v>
      </c>
      <c r="D310" s="103" t="n">
        <v>56.022</v>
      </c>
      <c r="E310" s="103" t="n">
        <v>56.026</v>
      </c>
      <c r="F310" s="104" t="n">
        <f aca="false">E310/104.1667*100</f>
        <v>53.7849427888183</v>
      </c>
      <c r="G310" s="19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8" t="n">
        <f aca="false">J310*$K$1</f>
        <v>85593.9929553211</v>
      </c>
      <c r="L310" s="88" t="n">
        <f aca="false">K310*$L$1</f>
        <v>1934865.82019991</v>
      </c>
      <c r="N310" s="6" t="n">
        <f aca="false">H310-H309</f>
        <v>-816350</v>
      </c>
      <c r="O310" s="189" t="n">
        <f aca="false">N310/42</f>
        <v>-19436.9047619048</v>
      </c>
      <c r="P310" s="189" t="n">
        <f aca="false">O310*$J$4</f>
        <v>-109130.231670238</v>
      </c>
      <c r="Q310" s="190" t="n">
        <f aca="false">P310*$K$1</f>
        <v>-3090.2210176342</v>
      </c>
      <c r="R310" s="6" t="n">
        <f aca="false">O310*3.594</f>
        <v>-69856.2357142857</v>
      </c>
      <c r="X310" s="147" t="n">
        <f aca="false">B310</f>
        <v>37007</v>
      </c>
      <c r="Y310" s="148" t="n">
        <f aca="false">IF(AF309&lt;0,"0",AF309)</f>
        <v>81082.3380816176</v>
      </c>
      <c r="Z310" s="154"/>
      <c r="AA310" s="150" t="n">
        <f aca="false">Q310*-1</f>
        <v>3090.2210176342</v>
      </c>
      <c r="AB310" s="6" t="n">
        <f aca="false">$AA$3-Y310</f>
        <v>64838.8619183824</v>
      </c>
      <c r="AC310" s="151" t="str">
        <f aca="false">+IF(AF310&gt;$D$3,"*","")</f>
        <v>*</v>
      </c>
      <c r="AF310" s="148" t="n">
        <f aca="false">Y310+AE310-AA310</f>
        <v>77992.1170639834</v>
      </c>
    </row>
    <row r="311" customFormat="false" ht="12.75" hidden="true" customHeight="false" outlineLevel="0" collapsed="false">
      <c r="B311" s="101" t="n">
        <v>37008</v>
      </c>
      <c r="C311" s="102" t="n">
        <v>0</v>
      </c>
      <c r="D311" s="103" t="n">
        <v>54.2</v>
      </c>
      <c r="E311" s="103" t="n">
        <v>54.201</v>
      </c>
      <c r="F311" s="104" t="n">
        <f aca="false">E311/104.1667*100</f>
        <v>52.0329433494581</v>
      </c>
      <c r="G311" s="82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8" t="n">
        <f aca="false">J311*$K$1</f>
        <v>82790.7440150396</v>
      </c>
      <c r="L311" s="88" t="n">
        <f aca="false">K311*$L$1</f>
        <v>1871497.93218827</v>
      </c>
      <c r="N311" s="6" t="n">
        <f aca="false">H311-H310</f>
        <v>-740540</v>
      </c>
      <c r="O311" s="189" t="n">
        <f aca="false">N311/42</f>
        <v>-17631.9047619048</v>
      </c>
      <c r="P311" s="189" t="n">
        <f aca="false">O311*$J$4</f>
        <v>-98995.8985252381</v>
      </c>
      <c r="Q311" s="190" t="n">
        <f aca="false">P311*$K$1</f>
        <v>-2803.24894028153</v>
      </c>
      <c r="R311" s="6" t="n">
        <f aca="false">O311*3.594</f>
        <v>-63369.0657142857</v>
      </c>
      <c r="X311" s="147" t="n">
        <f aca="false">B311</f>
        <v>37008</v>
      </c>
      <c r="Y311" s="148" t="n">
        <f aca="false">IF(AF310&lt;0,"0",AF310)</f>
        <v>77992.1170639834</v>
      </c>
      <c r="Z311" s="154"/>
      <c r="AA311" s="150" t="n">
        <f aca="false">Q311*-1</f>
        <v>2803.24894028153</v>
      </c>
      <c r="AB311" s="6" t="n">
        <f aca="false">$AA$3-Y311</f>
        <v>67929.0829360166</v>
      </c>
      <c r="AC311" s="151" t="str">
        <f aca="false">+IF(AF311&gt;$D$3,"*","")</f>
        <v>*</v>
      </c>
      <c r="AF311" s="148" t="n">
        <f aca="false">Y311+AE311-AA311</f>
        <v>75188.8681237018</v>
      </c>
    </row>
    <row r="312" customFormat="false" ht="12.75" hidden="true" customHeight="false" outlineLevel="0" collapsed="false">
      <c r="B312" s="101" t="n">
        <v>37009</v>
      </c>
      <c r="C312" s="102" t="n">
        <v>0</v>
      </c>
      <c r="D312" s="103" t="n">
        <v>52.3</v>
      </c>
      <c r="E312" s="103" t="n">
        <v>52.304</v>
      </c>
      <c r="F312" s="104" t="n">
        <f aca="false">E312/104.1667*100</f>
        <v>50.2118239322163</v>
      </c>
      <c r="G312" s="82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8" t="n">
        <f aca="false">J312*$K$1</f>
        <v>79892.0648403555</v>
      </c>
      <c r="L312" s="88" t="n">
        <f aca="false">K312*$L$1</f>
        <v>1805972.82855455</v>
      </c>
      <c r="N312" s="6" t="n">
        <f aca="false">H312-H311</f>
        <v>-765750</v>
      </c>
      <c r="O312" s="189" t="n">
        <f aca="false">N312/42</f>
        <v>-18232.1428571429</v>
      </c>
      <c r="P312" s="189" t="n">
        <f aca="false">O312*$J$4</f>
        <v>-102365.988732143</v>
      </c>
      <c r="Q312" s="190" t="n">
        <f aca="false">P312*$K$1</f>
        <v>-2898.67917468413</v>
      </c>
      <c r="R312" s="6" t="n">
        <f aca="false">O312*3.594</f>
        <v>-65526.3214285714</v>
      </c>
      <c r="X312" s="147" t="n">
        <f aca="false">B312</f>
        <v>37009</v>
      </c>
      <c r="Y312" s="148" t="n">
        <f aca="false">IF(AF311&lt;0,"0",AF311)</f>
        <v>75188.8681237018</v>
      </c>
      <c r="Z312" s="154"/>
      <c r="AA312" s="150" t="n">
        <f aca="false">Q312*-1</f>
        <v>2898.67917468413</v>
      </c>
      <c r="AB312" s="6" t="n">
        <f aca="false">$AA$3-Y312</f>
        <v>70732.3318762982</v>
      </c>
      <c r="AC312" s="151" t="str">
        <f aca="false">+IF(AF312&gt;$D$3,"*","")</f>
        <v>*</v>
      </c>
      <c r="AF312" s="148" t="n">
        <f aca="false">Y312+AE312-AA312</f>
        <v>72290.1889490177</v>
      </c>
    </row>
    <row r="313" customFormat="false" ht="12.75" hidden="true" customHeight="false" outlineLevel="0" collapsed="false">
      <c r="B313" s="101" t="n">
        <v>37010</v>
      </c>
      <c r="C313" s="102" t="n">
        <v>0</v>
      </c>
      <c r="D313" s="103" t="n">
        <v>50.379</v>
      </c>
      <c r="E313" s="103" t="n">
        <v>50.385</v>
      </c>
      <c r="F313" s="104" t="n">
        <f aca="false">E313/104.1667*100</f>
        <v>48.369584521733</v>
      </c>
      <c r="G313" s="82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8" t="n">
        <f aca="false">J313*$K$1</f>
        <v>76961.7396220535</v>
      </c>
      <c r="L313" s="88" t="n">
        <f aca="false">K313*$L$1</f>
        <v>1739732.36107312</v>
      </c>
      <c r="N313" s="6" t="n">
        <f aca="false">H313-H312</f>
        <v>-774110</v>
      </c>
      <c r="O313" s="189" t="n">
        <f aca="false">N313/42</f>
        <v>-18431.1904761905</v>
      </c>
      <c r="P313" s="189" t="n">
        <f aca="false">O313*$J$4</f>
        <v>-103483.559304524</v>
      </c>
      <c r="Q313" s="190" t="n">
        <f aca="false">P313*$K$1</f>
        <v>-2930.32521830197</v>
      </c>
      <c r="R313" s="6" t="n">
        <f aca="false">O313*3.594</f>
        <v>-66241.6985714286</v>
      </c>
      <c r="X313" s="147" t="n">
        <f aca="false">B313</f>
        <v>37010</v>
      </c>
      <c r="Y313" s="148" t="n">
        <f aca="false">IF(AF312&lt;0,"0",AF312)</f>
        <v>72290.1889490177</v>
      </c>
      <c r="Z313" s="154"/>
      <c r="AA313" s="150" t="n">
        <f aca="false">Q313*-1</f>
        <v>2930.32521830197</v>
      </c>
      <c r="AB313" s="6" t="n">
        <f aca="false">$AA$3-Y313</f>
        <v>73631.0110509823</v>
      </c>
      <c r="AC313" s="151" t="str">
        <f aca="false">+IF(AF313&gt;$D$3,"*","")</f>
        <v>*</v>
      </c>
      <c r="AF313" s="148" t="n">
        <f aca="false">Y313+AE313-AA313</f>
        <v>69359.8637307157</v>
      </c>
    </row>
    <row r="314" customFormat="false" ht="13.5" hidden="true" customHeight="false" outlineLevel="0" collapsed="false">
      <c r="B314" s="105" t="n">
        <v>37011</v>
      </c>
      <c r="C314" s="106" t="n">
        <v>0</v>
      </c>
      <c r="D314" s="107" t="n">
        <v>48.499</v>
      </c>
      <c r="E314" s="107" t="n">
        <v>48.497</v>
      </c>
      <c r="F314" s="108" t="n">
        <f aca="false">E314/104.1667*100</f>
        <v>46.5571051017264</v>
      </c>
      <c r="G314" s="19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8" t="n">
        <f aca="false">J314*$K$1</f>
        <v>74095.3121568938</v>
      </c>
      <c r="L314" s="88" t="n">
        <f aca="false">K314*$L$1</f>
        <v>1674936.31246122</v>
      </c>
      <c r="N314" s="6" t="n">
        <f aca="false">H314-H313</f>
        <v>-757230</v>
      </c>
      <c r="O314" s="189" t="n">
        <f aca="false">N314/42</f>
        <v>-18029.2857142857</v>
      </c>
      <c r="P314" s="189" t="n">
        <f aca="false">O314*$J$4</f>
        <v>-101227.029249286</v>
      </c>
      <c r="Q314" s="190" t="n">
        <f aca="false">P314*$K$1</f>
        <v>-2866.42746515973</v>
      </c>
      <c r="R314" s="6" t="n">
        <f aca="false">O314*3.594</f>
        <v>-64797.2528571429</v>
      </c>
      <c r="X314" s="147" t="n">
        <f aca="false">B314</f>
        <v>37011</v>
      </c>
      <c r="Y314" s="148" t="n">
        <f aca="false">IF(AF313&lt;0,"0",AF313)</f>
        <v>69359.8637307157</v>
      </c>
      <c r="Z314" s="154"/>
      <c r="AA314" s="150" t="n">
        <f aca="false">Q314*-1</f>
        <v>2866.42746515973</v>
      </c>
      <c r="AB314" s="6" t="n">
        <f aca="false">$AA$3-Y314</f>
        <v>76561.3362692843</v>
      </c>
      <c r="AC314" s="151" t="str">
        <f aca="false">+IF(AF314&gt;$D$3,"*","")</f>
        <v>*</v>
      </c>
      <c r="AF314" s="148" t="n">
        <f aca="false">Y314+AE314-AA314</f>
        <v>66493.436265556</v>
      </c>
    </row>
    <row r="315" customFormat="false" ht="12.75" hidden="false" customHeight="false" outlineLevel="0" collapsed="false">
      <c r="B315" s="197"/>
      <c r="C315" s="102"/>
      <c r="D315" s="103"/>
      <c r="E315" s="103"/>
      <c r="F315" s="111"/>
      <c r="G315" s="6"/>
      <c r="K315" s="88"/>
      <c r="L315" s="88"/>
      <c r="O315" s="189"/>
      <c r="P315" s="189"/>
      <c r="Q315" s="190"/>
      <c r="R315" s="6"/>
      <c r="X315" s="147"/>
      <c r="Y315" s="148"/>
      <c r="Z315" s="154"/>
      <c r="AA315" s="150"/>
      <c r="AB315" s="6"/>
      <c r="AF315" s="148"/>
    </row>
    <row r="316" customFormat="false" ht="16.5" hidden="false" customHeight="false" outlineLevel="0" collapsed="false">
      <c r="A316" s="109" t="s">
        <v>49</v>
      </c>
      <c r="B316" s="110"/>
      <c r="C316" s="102"/>
      <c r="D316" s="103"/>
      <c r="E316" s="103"/>
      <c r="F316" s="111"/>
      <c r="K316" s="88"/>
      <c r="L316" s="88"/>
      <c r="O316" s="189"/>
      <c r="P316" s="189"/>
      <c r="Q316" s="190"/>
      <c r="R316" s="6"/>
      <c r="X316" s="147"/>
      <c r="Y316" s="148"/>
      <c r="Z316" s="154"/>
      <c r="AA316" s="150"/>
      <c r="AB316" s="6"/>
      <c r="AF316" s="148"/>
    </row>
    <row r="317" customFormat="false" ht="12.75" hidden="false" customHeight="false" outlineLevel="0" collapsed="false">
      <c r="B317" s="97" t="n">
        <v>37012</v>
      </c>
      <c r="C317" s="98" t="n">
        <v>0</v>
      </c>
      <c r="D317" s="99" t="n">
        <v>46.571</v>
      </c>
      <c r="E317" s="99" t="n">
        <v>46.57</v>
      </c>
      <c r="F317" s="100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7" t="n">
        <f aca="false">B317</f>
        <v>37012</v>
      </c>
      <c r="Y317" s="148" t="n">
        <f aca="false">K317-AA$2</f>
        <v>61903.4923114506</v>
      </c>
      <c r="Z317" s="149"/>
      <c r="AA317" s="150" t="n">
        <f aca="false">Q317*-1</f>
        <v>2961.81984544316</v>
      </c>
      <c r="AB317" s="6" t="n">
        <f aca="false">$AA$3-Y317</f>
        <v>84017.7076885494</v>
      </c>
      <c r="AC317" s="151" t="str">
        <f aca="false">+IF(AF317&gt;$D$3,"*","")</f>
        <v>*</v>
      </c>
      <c r="AD317" s="152"/>
      <c r="AE317" s="6"/>
      <c r="AF317" s="148" t="n">
        <f aca="false">Y317+AE317-AA317</f>
        <v>58941.6724660075</v>
      </c>
    </row>
    <row r="318" customFormat="false" ht="12.75" hidden="false" customHeight="false" outlineLevel="0" collapsed="false">
      <c r="A318" s="168"/>
      <c r="B318" s="101" t="n">
        <v>37013</v>
      </c>
      <c r="C318" s="184" t="n">
        <v>0</v>
      </c>
      <c r="D318" s="131" t="n">
        <v>44.513</v>
      </c>
      <c r="E318" s="131" t="n">
        <v>44.518</v>
      </c>
      <c r="F318" s="170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85" t="n">
        <f aca="false">J318*$K$1</f>
        <v>68012.6473114159</v>
      </c>
      <c r="L318" s="185" t="n">
        <f aca="false">K318*$L$1</f>
        <v>1537436.70648548</v>
      </c>
      <c r="M318" s="168"/>
      <c r="N318" s="6" t="n">
        <f aca="false">H318-H317</f>
        <v>-824440</v>
      </c>
      <c r="O318" s="186" t="n">
        <f aca="false">N318/42</f>
        <v>-19629.5238095238</v>
      </c>
      <c r="P318" s="186" t="n">
        <f aca="false">O318*$J$4</f>
        <v>-110211.70845619</v>
      </c>
      <c r="Q318" s="187" t="n">
        <f aca="false">P318*$K$1</f>
        <v>-3120.84500003471</v>
      </c>
      <c r="R318" s="6" t="n">
        <f aca="false">O318*3.594</f>
        <v>-70548.5085714286</v>
      </c>
      <c r="S318" s="168"/>
      <c r="T318" s="168"/>
      <c r="U318" s="168"/>
      <c r="V318" s="168"/>
      <c r="W318" s="168"/>
      <c r="X318" s="171" t="n">
        <f aca="false">B318</f>
        <v>37013</v>
      </c>
      <c r="Y318" s="148" t="n">
        <f aca="false">K318-AA$2</f>
        <v>58782.6473114159</v>
      </c>
      <c r="Z318" s="188"/>
      <c r="AA318" s="150" t="n">
        <f aca="false">Q318*-1</f>
        <v>3120.84500003471</v>
      </c>
      <c r="AB318" s="6" t="n">
        <f aca="false">$AA$3-Y318</f>
        <v>87138.5526885841</v>
      </c>
      <c r="AC318" s="151" t="str">
        <f aca="false">+IF(AF318&gt;$D$3,"*","")</f>
        <v>*</v>
      </c>
      <c r="AD318" s="168"/>
      <c r="AE318" s="168"/>
      <c r="AF318" s="148" t="n">
        <f aca="false">Y318+AE318-AA318</f>
        <v>55661.8023113812</v>
      </c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8"/>
    </row>
    <row r="319" customFormat="false" ht="12.75" hidden="false" customHeight="false" outlineLevel="0" collapsed="false">
      <c r="B319" s="101" t="n">
        <v>37014</v>
      </c>
      <c r="C319" s="102" t="n">
        <v>0</v>
      </c>
      <c r="D319" s="103" t="n">
        <v>42.532</v>
      </c>
      <c r="E319" s="103" t="n">
        <v>42.536</v>
      </c>
      <c r="F319" s="104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8" t="n">
        <f aca="false">J319*$K$1</f>
        <v>64987.4975246179</v>
      </c>
      <c r="L319" s="88" t="n">
        <f aca="false">K319*$L$1</f>
        <v>1469052.71455609</v>
      </c>
      <c r="N319" s="6" t="n">
        <f aca="false">H319-H318</f>
        <v>-799160</v>
      </c>
      <c r="O319" s="189" t="n">
        <f aca="false">N319/42</f>
        <v>-19027.619047619</v>
      </c>
      <c r="P319" s="189" t="n">
        <f aca="false">O319*$J$4</f>
        <v>-106832.260600952</v>
      </c>
      <c r="Q319" s="190" t="n">
        <f aca="false">P319*$K$1</f>
        <v>-3025.149786798</v>
      </c>
      <c r="R319" s="6" t="n">
        <f aca="false">O319*3.594</f>
        <v>-68385.2628571429</v>
      </c>
      <c r="X319" s="147" t="n">
        <f aca="false">B319</f>
        <v>37014</v>
      </c>
      <c r="Y319" s="148" t="n">
        <f aca="false">K319-AA$2</f>
        <v>55757.4975246179</v>
      </c>
      <c r="Z319" s="154"/>
      <c r="AA319" s="150" t="n">
        <f aca="false">Q319*-1</f>
        <v>3025.149786798</v>
      </c>
      <c r="AB319" s="6" t="n">
        <f aca="false">$AA$3-Y319</f>
        <v>90163.7024753821</v>
      </c>
      <c r="AC319" s="151" t="str">
        <f aca="false">+IF(AF319&gt;$D$3,"*","")</f>
        <v>*</v>
      </c>
      <c r="AF319" s="148" t="n">
        <f aca="false">Y319+AE319-AA319</f>
        <v>52732.3477378199</v>
      </c>
    </row>
    <row r="320" customFormat="false" ht="12.75" hidden="false" customHeight="false" outlineLevel="0" collapsed="false">
      <c r="A320" s="168"/>
      <c r="B320" s="169" t="n">
        <v>37015</v>
      </c>
      <c r="C320" s="184" t="n">
        <v>0</v>
      </c>
      <c r="D320" s="131" t="n">
        <v>40.545</v>
      </c>
      <c r="E320" s="131" t="n">
        <v>40.546</v>
      </c>
      <c r="F320" s="170" t="n">
        <f aca="false">E320/104.1667*100</f>
        <v>38.9241475442728</v>
      </c>
      <c r="G320" s="195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85" t="n">
        <f aca="false">J320*$K$1</f>
        <v>61930.7016942021</v>
      </c>
      <c r="L320" s="185" t="n">
        <f aca="false">K320*$L$1</f>
        <v>1399953.35877901</v>
      </c>
      <c r="M320" s="168"/>
      <c r="N320" s="6" t="n">
        <f aca="false">H320-H319</f>
        <v>-807520</v>
      </c>
      <c r="O320" s="186" t="n">
        <f aca="false">N320/42</f>
        <v>-19226.6666666667</v>
      </c>
      <c r="P320" s="186" t="n">
        <f aca="false">O320*$J$4</f>
        <v>-107949.831173333</v>
      </c>
      <c r="Q320" s="187" t="n">
        <f aca="false">P320*$K$1</f>
        <v>-3056.79583041584</v>
      </c>
      <c r="R320" s="6" t="n">
        <f aca="false">O320*3.594</f>
        <v>-69100.64</v>
      </c>
      <c r="S320" s="168"/>
      <c r="T320" s="168"/>
      <c r="U320" s="168"/>
      <c r="V320" s="168"/>
      <c r="W320" s="168"/>
      <c r="X320" s="171" t="n">
        <f aca="false">B320</f>
        <v>37015</v>
      </c>
      <c r="Y320" s="148" t="n">
        <f aca="false">K320-AA$2</f>
        <v>52700.7016942021</v>
      </c>
      <c r="Z320" s="188"/>
      <c r="AA320" s="150" t="n">
        <f aca="false">Q320*-1</f>
        <v>3056.79583041584</v>
      </c>
      <c r="AB320" s="6" t="n">
        <f aca="false">$AA$3-Y320</f>
        <v>93220.498305798</v>
      </c>
      <c r="AC320" s="172" t="str">
        <f aca="false">+IF(AF320&gt;$D$3,"*","")</f>
        <v>*</v>
      </c>
      <c r="AD320" s="168"/>
      <c r="AE320" s="168"/>
      <c r="AF320" s="148" t="n">
        <f aca="false">Y320+AE320-AA320</f>
        <v>49643.9058637862</v>
      </c>
      <c r="AG320" s="168"/>
      <c r="AH320" s="168"/>
      <c r="AI320" s="168"/>
      <c r="AJ320" s="168"/>
      <c r="AK320" s="168"/>
      <c r="AL320" s="168"/>
      <c r="AM320" s="168"/>
      <c r="AN320" s="168"/>
      <c r="AO320" s="168"/>
      <c r="AP320" s="168"/>
      <c r="AQ320" s="168"/>
      <c r="AR320" s="168"/>
      <c r="AS320" s="168"/>
    </row>
    <row r="321" customFormat="false" ht="12.75" hidden="false" customHeight="false" outlineLevel="0" collapsed="false">
      <c r="A321" s="168"/>
      <c r="B321" s="169" t="n">
        <v>37016</v>
      </c>
      <c r="C321" s="184" t="n">
        <v>0</v>
      </c>
      <c r="D321" s="131" t="n">
        <v>38.592</v>
      </c>
      <c r="E321" s="131" t="n">
        <v>38.592</v>
      </c>
      <c r="F321" s="170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85" t="n">
        <f aca="false">J321*$K$1</f>
        <v>58937.7657628093</v>
      </c>
      <c r="L321" s="185" t="n">
        <f aca="false">K321*$L$1</f>
        <v>1332297.56617306</v>
      </c>
      <c r="M321" s="168"/>
      <c r="N321" s="6" t="n">
        <f aca="false">H321-H320</f>
        <v>-790650</v>
      </c>
      <c r="O321" s="186" t="n">
        <f aca="false">N321/42</f>
        <v>-18825</v>
      </c>
      <c r="P321" s="186" t="n">
        <f aca="false">O321*$J$4</f>
        <v>-105694.637925</v>
      </c>
      <c r="Q321" s="187" t="n">
        <f aca="false">P321*$K$1</f>
        <v>-2992.93593139276</v>
      </c>
      <c r="R321" s="6" t="n">
        <f aca="false">O321*3.594</f>
        <v>-67657.05</v>
      </c>
      <c r="S321" s="168"/>
      <c r="T321" s="168"/>
      <c r="U321" s="168"/>
      <c r="V321" s="168"/>
      <c r="W321" s="168"/>
      <c r="X321" s="171" t="n">
        <f aca="false">B321</f>
        <v>37016</v>
      </c>
      <c r="Y321" s="148" t="n">
        <f aca="false">K321-AA$2</f>
        <v>49707.7657628093</v>
      </c>
      <c r="Z321" s="188"/>
      <c r="AA321" s="150" t="n">
        <f aca="false">Q321*-1</f>
        <v>2992.93593139276</v>
      </c>
      <c r="AB321" s="6" t="n">
        <f aca="false">$AA$3-Y321</f>
        <v>96213.4342371907</v>
      </c>
      <c r="AC321" s="151" t="str">
        <f aca="false">+IF(AF321&gt;$D$3,"*","")</f>
        <v>*</v>
      </c>
      <c r="AD321" s="168"/>
      <c r="AE321" s="168"/>
      <c r="AF321" s="148" t="n">
        <f aca="false">Y321+AE321-AA321</f>
        <v>46714.8298314165</v>
      </c>
      <c r="AG321" s="168"/>
      <c r="AH321" s="168"/>
      <c r="AI321" s="168"/>
      <c r="AJ321" s="168"/>
      <c r="AK321" s="168"/>
      <c r="AL321" s="168"/>
      <c r="AM321" s="168"/>
      <c r="AN321" s="168"/>
      <c r="AO321" s="168"/>
      <c r="AP321" s="168"/>
      <c r="AQ321" s="168"/>
      <c r="AR321" s="168"/>
      <c r="AS321" s="168"/>
    </row>
    <row r="322" customFormat="false" ht="12.75" hidden="false" customHeight="false" outlineLevel="0" collapsed="false">
      <c r="B322" s="101" t="n">
        <v>37017</v>
      </c>
      <c r="C322" s="102" t="n">
        <v>0</v>
      </c>
      <c r="D322" s="103" t="n">
        <v>36.705</v>
      </c>
      <c r="E322" s="103" t="n">
        <v>36.708</v>
      </c>
      <c r="F322" s="104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8" t="n">
        <f aca="false">J322*$K$1</f>
        <v>56072.3225047477</v>
      </c>
      <c r="L322" s="88" t="n">
        <f aca="false">K322*$L$1</f>
        <v>1267523.7657191</v>
      </c>
      <c r="N322" s="6" t="n">
        <f aca="false">H322-H321</f>
        <v>-756970</v>
      </c>
      <c r="O322" s="189" t="n">
        <f aca="false">N322/42</f>
        <v>-18023.0952380952</v>
      </c>
      <c r="P322" s="189" t="n">
        <f aca="false">O322*$J$4</f>
        <v>-101192.272269762</v>
      </c>
      <c r="Q322" s="190" t="n">
        <f aca="false">P322*$K$1</f>
        <v>-2865.44325806157</v>
      </c>
      <c r="R322" s="6" t="n">
        <f aca="false">O322*3.594</f>
        <v>-64775.0042857143</v>
      </c>
      <c r="X322" s="147" t="n">
        <f aca="false">B322</f>
        <v>37017</v>
      </c>
      <c r="Y322" s="148" t="n">
        <f aca="false">K322-AA$2</f>
        <v>46842.3225047477</v>
      </c>
      <c r="Z322" s="154"/>
      <c r="AA322" s="150" t="n">
        <f aca="false">Q322*-1</f>
        <v>2865.44325806157</v>
      </c>
      <c r="AB322" s="6" t="n">
        <f aca="false">$AA$3-Y322</f>
        <v>99078.8774952523</v>
      </c>
      <c r="AC322" s="151" t="str">
        <f aca="false">+IF(AF322&gt;$D$3,"*","")</f>
        <v>*</v>
      </c>
      <c r="AF322" s="148" t="n">
        <f aca="false">Y322+AE322-AA322</f>
        <v>43976.8792466862</v>
      </c>
    </row>
    <row r="323" customFormat="false" ht="12.75" hidden="false" customHeight="false" outlineLevel="0" collapsed="false">
      <c r="B323" s="101" t="n">
        <v>37018</v>
      </c>
      <c r="C323" s="102" t="n">
        <v>0</v>
      </c>
      <c r="D323" s="103" t="n">
        <v>34.727</v>
      </c>
      <c r="E323" s="103" t="n">
        <v>34.72</v>
      </c>
      <c r="F323" s="104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8" t="n">
        <f aca="false">J323*$K$1</f>
        <v>53016.018777881</v>
      </c>
      <c r="L323" s="88" t="n">
        <f aca="false">K323*$L$1</f>
        <v>1198435.53402099</v>
      </c>
      <c r="N323" s="6" t="n">
        <f aca="false">H323-H322</f>
        <v>-807390</v>
      </c>
      <c r="O323" s="189" t="n">
        <f aca="false">N323/42</f>
        <v>-19223.5714285714</v>
      </c>
      <c r="P323" s="189" t="n">
        <f aca="false">O323*$J$4</f>
        <v>-107932.452683571</v>
      </c>
      <c r="Q323" s="190" t="n">
        <f aca="false">P323*$K$1</f>
        <v>-3056.30372686676</v>
      </c>
      <c r="R323" s="6" t="n">
        <f aca="false">O323*3.594</f>
        <v>-69089.5157142857</v>
      </c>
      <c r="X323" s="147" t="n">
        <f aca="false">B323</f>
        <v>37018</v>
      </c>
      <c r="Y323" s="148" t="n">
        <f aca="false">K323-AA$2</f>
        <v>43786.018777881</v>
      </c>
      <c r="Z323" s="154"/>
      <c r="AA323" s="150" t="n">
        <f aca="false">Q323*-1</f>
        <v>3056.30372686676</v>
      </c>
      <c r="AB323" s="6" t="n">
        <f aca="false">$AA$3-Y323</f>
        <v>102135.181222119</v>
      </c>
      <c r="AC323" s="151" t="str">
        <f aca="false">+IF(AF323&gt;$D$3,"*","")</f>
        <v>*</v>
      </c>
      <c r="AF323" s="148" t="n">
        <f aca="false">Y323+AE323-AA323</f>
        <v>40729.7150510142</v>
      </c>
    </row>
    <row r="324" customFormat="false" ht="12.75" hidden="false" customHeight="false" outlineLevel="0" collapsed="false">
      <c r="B324" s="101" t="n">
        <v>37019</v>
      </c>
      <c r="C324" s="102" t="n">
        <v>0</v>
      </c>
      <c r="D324" s="103" t="n">
        <v>32.857</v>
      </c>
      <c r="E324" s="103" t="n">
        <v>32.858</v>
      </c>
      <c r="F324" s="104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8" t="n">
        <f aca="false">J324*$K$1</f>
        <v>50182.7515211055</v>
      </c>
      <c r="L324" s="88" t="n">
        <f aca="false">K324*$L$1</f>
        <v>1134389.07719208</v>
      </c>
      <c r="N324" s="6" t="n">
        <f aca="false">H324-H323</f>
        <v>-748470</v>
      </c>
      <c r="O324" s="189" t="n">
        <f aca="false">N324/42</f>
        <v>-17820.7142857143</v>
      </c>
      <c r="P324" s="189" t="n">
        <f aca="false">O324*$J$4</f>
        <v>-100055.986400714</v>
      </c>
      <c r="Q324" s="190" t="n">
        <f aca="false">P324*$K$1</f>
        <v>-2833.26725677549</v>
      </c>
      <c r="R324" s="6" t="n">
        <f aca="false">O324*3.594</f>
        <v>-64047.6471428571</v>
      </c>
      <c r="X324" s="147" t="n">
        <f aca="false">B324</f>
        <v>37019</v>
      </c>
      <c r="Y324" s="148" t="n">
        <f aca="false">K324-AA$2</f>
        <v>40952.7515211055</v>
      </c>
      <c r="Z324" s="154"/>
      <c r="AA324" s="150" t="n">
        <f aca="false">Q324*-1</f>
        <v>2833.26725677549</v>
      </c>
      <c r="AB324" s="6" t="n">
        <f aca="false">$AA$3-Y324</f>
        <v>104968.448478895</v>
      </c>
      <c r="AC324" s="151" t="str">
        <f aca="false">+IF(AF324&gt;$D$3,"*","")</f>
        <v>*</v>
      </c>
      <c r="AF324" s="148" t="n">
        <f aca="false">Y324+AE324-AA324</f>
        <v>38119.48426433</v>
      </c>
    </row>
    <row r="325" customFormat="false" ht="12.75" hidden="false" customHeight="false" outlineLevel="0" collapsed="false">
      <c r="B325" s="101" t="n">
        <v>37020</v>
      </c>
      <c r="C325" s="102" t="n">
        <v>0</v>
      </c>
      <c r="D325" s="103" t="n">
        <v>30.845</v>
      </c>
      <c r="E325" s="103" t="n">
        <v>30.843</v>
      </c>
      <c r="F325" s="104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8" t="n">
        <f aca="false">J325*$K$1</f>
        <v>47094.9531670975</v>
      </c>
      <c r="L325" s="88" t="n">
        <f aca="false">K325*$L$1</f>
        <v>1064588.90443979</v>
      </c>
      <c r="N325" s="6" t="n">
        <f aca="false">H325-H324</f>
        <v>-815710</v>
      </c>
      <c r="O325" s="189" t="n">
        <f aca="false">N325/42</f>
        <v>-19421.6666666667</v>
      </c>
      <c r="P325" s="189" t="n">
        <f aca="false">O325*$J$4</f>
        <v>-109044.676028333</v>
      </c>
      <c r="Q325" s="190" t="n">
        <f aca="false">P325*$K$1</f>
        <v>-3087.79835400795</v>
      </c>
      <c r="R325" s="6" t="n">
        <f aca="false">O325*3.594</f>
        <v>-69801.47</v>
      </c>
      <c r="X325" s="147" t="n">
        <f aca="false">B325</f>
        <v>37020</v>
      </c>
      <c r="Y325" s="148" t="n">
        <f aca="false">K325-AA$2</f>
        <v>37864.9531670975</v>
      </c>
      <c r="Z325" s="154"/>
      <c r="AA325" s="150" t="n">
        <f aca="false">Q325*-1</f>
        <v>3087.79835400795</v>
      </c>
      <c r="AB325" s="6" t="n">
        <f aca="false">$AA$3-Y325</f>
        <v>108056.246832902</v>
      </c>
      <c r="AC325" s="151" t="str">
        <f aca="false">+IF(AF325&gt;$D$3,"*","")</f>
        <v>*</v>
      </c>
      <c r="AF325" s="148" t="n">
        <f aca="false">Y325+AE325-AA325</f>
        <v>34777.1548130896</v>
      </c>
    </row>
    <row r="326" customFormat="false" ht="12.75" hidden="false" customHeight="false" outlineLevel="0" collapsed="false">
      <c r="B326" s="101" t="n">
        <v>37021</v>
      </c>
      <c r="C326" s="102" t="n">
        <v>0</v>
      </c>
      <c r="D326" s="103" t="n">
        <v>28.825</v>
      </c>
      <c r="E326" s="103" t="n">
        <v>28.827</v>
      </c>
      <c r="F326" s="104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8" t="n">
        <f aca="false">J326*$K$1</f>
        <v>44039.1036896607</v>
      </c>
      <c r="L326" s="88" t="n">
        <f aca="false">K326*$L$1</f>
        <v>995510.941122267</v>
      </c>
      <c r="N326" s="6" t="n">
        <f aca="false">H326-H325</f>
        <v>-807270</v>
      </c>
      <c r="O326" s="189" t="n">
        <f aca="false">N326/42</f>
        <v>-19220.7142857143</v>
      </c>
      <c r="P326" s="189" t="n">
        <f aca="false">O326*$J$4</f>
        <v>-107916.411000714</v>
      </c>
      <c r="Q326" s="190" t="n">
        <f aca="false">P326*$K$1</f>
        <v>-3055.84947743684</v>
      </c>
      <c r="R326" s="6" t="n">
        <f aca="false">O326*3.594</f>
        <v>-69079.2471428571</v>
      </c>
      <c r="X326" s="147" t="n">
        <f aca="false">B326</f>
        <v>37021</v>
      </c>
      <c r="Y326" s="148" t="n">
        <f aca="false">K326-AA$2</f>
        <v>34809.1036896607</v>
      </c>
      <c r="Z326" s="154"/>
      <c r="AA326" s="150" t="n">
        <f aca="false">Q326*-1</f>
        <v>3055.84947743684</v>
      </c>
      <c r="AB326" s="6" t="n">
        <f aca="false">$AA$3-Y326</f>
        <v>111112.096310339</v>
      </c>
      <c r="AC326" s="151" t="str">
        <f aca="false">+IF(AF326&gt;$D$3,"*","")</f>
        <v>*</v>
      </c>
      <c r="AF326" s="148" t="n">
        <f aca="false">Y326+AE326-AA326</f>
        <v>31753.2542122239</v>
      </c>
    </row>
    <row r="327" customFormat="false" ht="12.75" hidden="false" customHeight="false" outlineLevel="0" collapsed="false">
      <c r="B327" s="101" t="n">
        <v>37022</v>
      </c>
      <c r="C327" s="102" t="n">
        <v>0</v>
      </c>
      <c r="D327" s="103" t="n">
        <v>26.981</v>
      </c>
      <c r="E327" s="103" t="n">
        <v>26.987</v>
      </c>
      <c r="F327" s="104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8" t="n">
        <f aca="false">J327*$K$1</f>
        <v>41206.252828196</v>
      </c>
      <c r="L327" s="88" t="n">
        <f aca="false">K327*$L$1</f>
        <v>931473.89697557</v>
      </c>
      <c r="N327" s="6" t="n">
        <f aca="false">H327-H326</f>
        <v>-748360</v>
      </c>
      <c r="O327" s="189" t="n">
        <f aca="false">N327/42</f>
        <v>-17818.0952380952</v>
      </c>
      <c r="P327" s="189" t="n">
        <f aca="false">O327*$J$4</f>
        <v>-100041.281524762</v>
      </c>
      <c r="Q327" s="190" t="n">
        <f aca="false">P327*$K$1</f>
        <v>-2832.85086146473</v>
      </c>
      <c r="R327" s="6" t="n">
        <f aca="false">O327*3.594</f>
        <v>-64038.2342857143</v>
      </c>
      <c r="X327" s="147" t="n">
        <f aca="false">B327</f>
        <v>37022</v>
      </c>
      <c r="Y327" s="148" t="n">
        <f aca="false">K327-AA$2</f>
        <v>31976.252828196</v>
      </c>
      <c r="Z327" s="154"/>
      <c r="AA327" s="150" t="n">
        <f aca="false">Q327*-1</f>
        <v>2832.85086146473</v>
      </c>
      <c r="AB327" s="6" t="n">
        <f aca="false">$AA$3-Y327</f>
        <v>113944.947171804</v>
      </c>
      <c r="AC327" s="151" t="str">
        <f aca="false">+IF(AF327&gt;$D$3,"*","")</f>
        <v>*</v>
      </c>
      <c r="AF327" s="148" t="n">
        <f aca="false">Y327+AE327-AA327</f>
        <v>29143.4019667313</v>
      </c>
    </row>
    <row r="328" customFormat="false" ht="12.75" hidden="false" customHeight="false" outlineLevel="0" collapsed="false">
      <c r="B328" s="101" t="n">
        <v>37023</v>
      </c>
      <c r="C328" s="102" t="n">
        <v>0</v>
      </c>
      <c r="D328" s="103" t="n">
        <v>25.218</v>
      </c>
      <c r="E328" s="103" t="n">
        <v>25.218</v>
      </c>
      <c r="F328" s="104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8" t="n">
        <f aca="false">J328*$K$1</f>
        <v>38500.8189318241</v>
      </c>
      <c r="L328" s="88" t="n">
        <f aca="false">K328*$L$1</f>
        <v>870317.133584095</v>
      </c>
      <c r="N328" s="6" t="n">
        <f aca="false">H328-H327</f>
        <v>-714700</v>
      </c>
      <c r="O328" s="189" t="n">
        <f aca="false">N328/42</f>
        <v>-17016.6666666667</v>
      </c>
      <c r="P328" s="189" t="n">
        <f aca="false">O328*$J$4</f>
        <v>-95541.5894833333</v>
      </c>
      <c r="Q328" s="190" t="n">
        <f aca="false">P328*$K$1</f>
        <v>-2705.43389637185</v>
      </c>
      <c r="R328" s="6" t="n">
        <f aca="false">O328*3.594</f>
        <v>-61157.9</v>
      </c>
      <c r="X328" s="147" t="n">
        <f aca="false">B328</f>
        <v>37023</v>
      </c>
      <c r="Y328" s="148" t="n">
        <f aca="false">K328-AA$2</f>
        <v>29270.8189318241</v>
      </c>
      <c r="Z328" s="154"/>
      <c r="AA328" s="150" t="n">
        <f aca="false">Q328*-1</f>
        <v>2705.43389637185</v>
      </c>
      <c r="AB328" s="6" t="n">
        <f aca="false">$AA$3-Y328</f>
        <v>116650.381068176</v>
      </c>
      <c r="AC328" s="151" t="str">
        <f aca="false">+IF(AF328&gt;$D$3,"*","")</f>
        <v>*</v>
      </c>
      <c r="AF328" s="148" t="n">
        <f aca="false">Y328+AE328-AA328</f>
        <v>26565.3850354523</v>
      </c>
    </row>
    <row r="329" customFormat="false" ht="12.75" hidden="false" customHeight="false" outlineLevel="0" collapsed="false">
      <c r="B329" s="101" t="n">
        <v>37024</v>
      </c>
      <c r="C329" s="102" t="n">
        <v>0</v>
      </c>
      <c r="D329" s="103" t="n">
        <v>23.389</v>
      </c>
      <c r="E329" s="103" t="n">
        <v>23.392</v>
      </c>
      <c r="F329" s="104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8" t="n">
        <f aca="false">J329*$K$1</f>
        <v>35731.8658235016</v>
      </c>
      <c r="L329" s="88" t="n">
        <f aca="false">K329*$L$1</f>
        <v>807724.50830692</v>
      </c>
      <c r="N329" s="6" t="n">
        <f aca="false">H329-H328</f>
        <v>-731480</v>
      </c>
      <c r="O329" s="189" t="n">
        <f aca="false">N329/42</f>
        <v>-17416.1904761905</v>
      </c>
      <c r="P329" s="189" t="n">
        <f aca="false">O329*$J$4</f>
        <v>-97784.7514695238</v>
      </c>
      <c r="Q329" s="190" t="n">
        <f aca="false">P329*$K$1</f>
        <v>-2768.95310832249</v>
      </c>
      <c r="R329" s="6" t="n">
        <f aca="false">O329*3.594</f>
        <v>-62593.7885714286</v>
      </c>
      <c r="X329" s="147" t="n">
        <f aca="false">B329</f>
        <v>37024</v>
      </c>
      <c r="Y329" s="148" t="n">
        <f aca="false">K329-AA$2</f>
        <v>26501.8658235016</v>
      </c>
      <c r="Z329" s="154"/>
      <c r="AA329" s="150" t="n">
        <f aca="false">Q329*-1</f>
        <v>2768.95310832249</v>
      </c>
      <c r="AB329" s="6" t="n">
        <f aca="false">$AA$3-Y329</f>
        <v>119419.334176498</v>
      </c>
      <c r="AC329" s="151" t="str">
        <f aca="false">+IF(AF329&gt;$D$3,"*","")</f>
        <v>*</v>
      </c>
      <c r="AF329" s="148" t="n">
        <f aca="false">Y329+AE329-AA329</f>
        <v>23732.9127151791</v>
      </c>
    </row>
    <row r="330" customFormat="false" ht="12.75" hidden="false" customHeight="false" outlineLevel="0" collapsed="false">
      <c r="A330" s="168"/>
      <c r="B330" s="169" t="n">
        <v>37025</v>
      </c>
      <c r="C330" s="184" t="n">
        <v>0</v>
      </c>
      <c r="D330" s="131" t="n">
        <v>21.931</v>
      </c>
      <c r="E330" s="131" t="n">
        <v>21.931</v>
      </c>
      <c r="F330" s="170" t="n">
        <f aca="false">E330/104.1667*100</f>
        <v>21.053753262799</v>
      </c>
      <c r="H330" s="136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85" t="n">
        <f aca="false">J330*$K$1</f>
        <v>33472.2209614186</v>
      </c>
      <c r="L330" s="185" t="n">
        <f aca="false">K330*$L$1</f>
        <v>756644.876916001</v>
      </c>
      <c r="M330" s="168"/>
      <c r="N330" s="6" t="n">
        <f aca="false">H330-H329</f>
        <v>-596935</v>
      </c>
      <c r="O330" s="186" t="n">
        <f aca="false">N330/42</f>
        <v>-14212.7380952381</v>
      </c>
      <c r="P330" s="186" t="n">
        <f aca="false">O330*$J$4</f>
        <v>-79798.6829694048</v>
      </c>
      <c r="Q330" s="187" t="n">
        <f aca="false">P330*$K$1</f>
        <v>-2259.64486208302</v>
      </c>
      <c r="R330" s="6" t="n">
        <f aca="false">O330*3.594</f>
        <v>-51080.5807142857</v>
      </c>
      <c r="S330" s="168"/>
      <c r="T330" s="168"/>
      <c r="U330" s="168"/>
      <c r="V330" s="168"/>
      <c r="W330" s="168"/>
      <c r="X330" s="171" t="n">
        <f aca="false">B330</f>
        <v>37025</v>
      </c>
      <c r="Y330" s="148" t="n">
        <f aca="false">K330-AA$2</f>
        <v>24242.2209614186</v>
      </c>
      <c r="Z330" s="188"/>
      <c r="AA330" s="150" t="n">
        <f aca="false">Q330*-1</f>
        <v>2259.64486208302</v>
      </c>
      <c r="AB330" s="6" t="n">
        <f aca="false">$AA$3-Y330</f>
        <v>121678.979038581</v>
      </c>
      <c r="AC330" s="172" t="str">
        <f aca="false">+IF(AF330&gt;$D$3,"*","")</f>
        <v>*</v>
      </c>
      <c r="AD330" s="168"/>
      <c r="AE330" s="168"/>
      <c r="AF330" s="148" t="n">
        <f aca="false">Y330+AE330-AA330</f>
        <v>21982.5760993356</v>
      </c>
      <c r="AG330" s="168"/>
      <c r="AH330" s="168"/>
      <c r="AI330" s="168"/>
      <c r="AJ330" s="168"/>
      <c r="AK330" s="168"/>
      <c r="AL330" s="168"/>
      <c r="AM330" s="168"/>
      <c r="AN330" s="168"/>
      <c r="AO330" s="168"/>
      <c r="AP330" s="168"/>
      <c r="AQ330" s="168"/>
      <c r="AR330" s="168"/>
      <c r="AS330" s="168"/>
    </row>
    <row r="331" customFormat="false" ht="12.75" hidden="false" customHeight="false" outlineLevel="0" collapsed="false">
      <c r="B331" s="101" t="n">
        <v>37026</v>
      </c>
      <c r="C331" s="102" t="n">
        <v>0</v>
      </c>
      <c r="D331" s="103" t="n">
        <v>20.052</v>
      </c>
      <c r="E331" s="103" t="n">
        <v>20.506</v>
      </c>
      <c r="F331" s="104" t="n">
        <f aca="false">E331/104.1667*100</f>
        <v>19.6857537005588</v>
      </c>
      <c r="H331" s="136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8" t="n">
        <f aca="false">J331*$K$1</f>
        <v>31308.1426085672</v>
      </c>
      <c r="L331" s="88" t="n">
        <f aca="false">K331*$L$1</f>
        <v>707725.541661336</v>
      </c>
      <c r="N331" s="6" t="n">
        <f aca="false">H331-H330</f>
        <v>-571689</v>
      </c>
      <c r="O331" s="189" t="n">
        <f aca="false">N331/42</f>
        <v>-13611.6428571429</v>
      </c>
      <c r="P331" s="189" t="n">
        <f aca="false">O331*$J$4</f>
        <v>-76423.7802576429</v>
      </c>
      <c r="Q331" s="190" t="n">
        <f aca="false">P331*$K$1</f>
        <v>-2164.07835285145</v>
      </c>
      <c r="R331" s="6" t="n">
        <f aca="false">O331*3.594</f>
        <v>-48920.2444285714</v>
      </c>
      <c r="X331" s="147" t="n">
        <f aca="false">B331</f>
        <v>37026</v>
      </c>
      <c r="Y331" s="148" t="n">
        <f aca="false">K331-AA$2</f>
        <v>22078.1426085672</v>
      </c>
      <c r="Z331" s="154"/>
      <c r="AA331" s="150" t="n">
        <f aca="false">Q331*-1</f>
        <v>2164.07835285145</v>
      </c>
      <c r="AB331" s="6" t="n">
        <f aca="false">$AA$3-Y331</f>
        <v>123843.057391433</v>
      </c>
      <c r="AC331" s="151" t="str">
        <f aca="false">+IF(AF331&gt;$D$3,"*","")</f>
        <v>*</v>
      </c>
      <c r="AF331" s="148" t="n">
        <f aca="false">Y331+AE331-AA331</f>
        <v>19914.0642557157</v>
      </c>
    </row>
    <row r="332" customFormat="false" ht="12.75" hidden="false" customHeight="false" outlineLevel="0" collapsed="false">
      <c r="A332" s="28"/>
      <c r="B332" s="155" t="n">
        <v>37027</v>
      </c>
      <c r="C332" s="156" t="n">
        <v>0</v>
      </c>
      <c r="D332" s="157" t="n">
        <v>84.807</v>
      </c>
      <c r="E332" s="157" t="n">
        <v>84.807</v>
      </c>
      <c r="F332" s="158" t="n">
        <f aca="false">E332/104.1667*100</f>
        <v>81.4146939472979</v>
      </c>
      <c r="H332" s="198" t="n">
        <f aca="false">34257130</f>
        <v>34257130</v>
      </c>
      <c r="I332" s="160" t="n">
        <f aca="false">H332/42</f>
        <v>815645.952380952</v>
      </c>
      <c r="J332" s="160" t="n">
        <f aca="false">I332*$J$4</f>
        <v>4579516.79213262</v>
      </c>
      <c r="K332" s="191" t="n">
        <f aca="false">J332*$K$1</f>
        <v>129677.34811028</v>
      </c>
      <c r="L332" s="191" t="n">
        <f aca="false">K332*$L$1</f>
        <v>2931377.07273123</v>
      </c>
      <c r="M332" s="28"/>
      <c r="N332" s="160" t="n">
        <f aca="false">H332-H331-26658083</f>
        <v>-671689</v>
      </c>
      <c r="O332" s="192" t="n">
        <f aca="false">N332/42</f>
        <v>-15992.5952380952</v>
      </c>
      <c r="P332" s="192" t="n">
        <f aca="false">O332*$J$4</f>
        <v>-89791.8493052619</v>
      </c>
      <c r="Q332" s="193" t="n">
        <f aca="false">P332*$K$1</f>
        <v>-2542.61954445238</v>
      </c>
      <c r="R332" s="160" t="n">
        <f aca="false">O332*3.594</f>
        <v>-57477.3872857143</v>
      </c>
      <c r="S332" s="28"/>
      <c r="T332" s="28"/>
      <c r="U332" s="28"/>
      <c r="V332" s="28"/>
      <c r="W332" s="28"/>
      <c r="X332" s="162" t="n">
        <f aca="false">B332</f>
        <v>37027</v>
      </c>
      <c r="Y332" s="163" t="n">
        <f aca="false">K332-AA$2</f>
        <v>120447.34811028</v>
      </c>
      <c r="Z332" s="194"/>
      <c r="AA332" s="165" t="n">
        <f aca="false">Q332*-1</f>
        <v>2542.61954445238</v>
      </c>
      <c r="AB332" s="160" t="n">
        <f aca="false">$AA$3-Y332</f>
        <v>25473.85188972</v>
      </c>
      <c r="AC332" s="166" t="str">
        <f aca="false">+IF(AF332&gt;$D$3,"*","")</f>
        <v>*</v>
      </c>
      <c r="AD332" s="28"/>
      <c r="AE332" s="28"/>
      <c r="AF332" s="163" t="n">
        <f aca="false">Y332+AE332-AA332</f>
        <v>117904.728565828</v>
      </c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</row>
    <row r="333" customFormat="false" ht="12.75" hidden="false" customHeight="false" outlineLevel="0" collapsed="false">
      <c r="B333" s="101" t="n">
        <v>37028</v>
      </c>
      <c r="C333" s="102" t="n">
        <v>0</v>
      </c>
      <c r="D333" s="103" t="n">
        <v>97.238</v>
      </c>
      <c r="E333" s="103" t="n">
        <v>97.258</v>
      </c>
      <c r="F333" s="104" t="n">
        <f aca="false">E333/104.1667*100</f>
        <v>93.367650122352</v>
      </c>
      <c r="H333" s="136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8" t="n">
        <f aca="false">J333*$K$1</f>
        <v>148694.803326881</v>
      </c>
      <c r="L333" s="88" t="n">
        <f aca="false">K333*$L$1</f>
        <v>3361269.67167787</v>
      </c>
      <c r="N333" s="6" t="n">
        <f aca="false">H333-H332-5685559</f>
        <v>-661679</v>
      </c>
      <c r="O333" s="189" t="n">
        <f aca="false">N333/42</f>
        <v>-15754.2619047619</v>
      </c>
      <c r="P333" s="189" t="n">
        <f aca="false">O333*$J$4</f>
        <v>-88453.7055935952</v>
      </c>
      <c r="Q333" s="190" t="n">
        <f aca="false">P333*$K$1</f>
        <v>-2504.72757117312</v>
      </c>
      <c r="R333" s="6" t="n">
        <f aca="false">O333*3.594</f>
        <v>-56620.8172857143</v>
      </c>
      <c r="X333" s="147" t="n">
        <f aca="false">B333</f>
        <v>37028</v>
      </c>
      <c r="Y333" s="148" t="n">
        <f aca="false">K333-AA$2</f>
        <v>139464.803326881</v>
      </c>
      <c r="Z333" s="154"/>
      <c r="AA333" s="150" t="n">
        <f aca="false">Q333*-1</f>
        <v>2504.72757117312</v>
      </c>
      <c r="AB333" s="6" t="n">
        <f aca="false">$AA$3-Y333</f>
        <v>6456.39667311919</v>
      </c>
      <c r="AC333" s="151" t="str">
        <f aca="false">+IF(AF333&gt;$D$3,"*","")</f>
        <v>*</v>
      </c>
      <c r="AE333" s="6" t="n">
        <v>122434</v>
      </c>
      <c r="AF333" s="148" t="n">
        <f aca="false">Y333+AE333-AA333</f>
        <v>259394.075755708</v>
      </c>
    </row>
    <row r="334" customFormat="false" ht="12.75" hidden="false" customHeight="false" outlineLevel="0" collapsed="false">
      <c r="B334" s="101" t="n">
        <v>37029</v>
      </c>
      <c r="C334" s="102" t="n">
        <v>0</v>
      </c>
      <c r="D334" s="103" t="n">
        <v>95.784</v>
      </c>
      <c r="E334" s="103" t="n">
        <v>95.79</v>
      </c>
      <c r="F334" s="104" t="n">
        <f aca="false">E334/104.1667*100</f>
        <v>91.9583705733214</v>
      </c>
      <c r="H334" s="136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8" t="n">
        <f aca="false">J334*$K$1</f>
        <v>146460.539651695</v>
      </c>
      <c r="L334" s="88" t="n">
        <f aca="false">K334*$L$1</f>
        <v>3310763.78605236</v>
      </c>
      <c r="N334" s="6" t="n">
        <f aca="false">H334-H333</f>
        <v>-590230</v>
      </c>
      <c r="O334" s="189" t="n">
        <f aca="false">N334/42</f>
        <v>-14053.0952380952</v>
      </c>
      <c r="P334" s="189" t="n">
        <f aca="false">O334*$J$4</f>
        <v>-78902.3539397619</v>
      </c>
      <c r="Q334" s="190" t="n">
        <f aca="false">P334*$K$1</f>
        <v>-2234.26367518617</v>
      </c>
      <c r="R334" s="6" t="n">
        <f aca="false">O334*3.594</f>
        <v>-50506.8242857143</v>
      </c>
      <c r="X334" s="147" t="n">
        <f aca="false">B334</f>
        <v>37029</v>
      </c>
      <c r="Y334" s="148" t="n">
        <f aca="false">K334-AA$2</f>
        <v>137230.539651695</v>
      </c>
      <c r="Z334" s="154"/>
      <c r="AA334" s="150" t="n">
        <f aca="false">Q334*-1</f>
        <v>2234.26367518617</v>
      </c>
      <c r="AB334" s="6" t="n">
        <f aca="false">$AA$3-Y334</f>
        <v>8690.66034830533</v>
      </c>
      <c r="AC334" s="151" t="str">
        <f aca="false">+IF(AF334&gt;$D$3,"*","")</f>
        <v>*</v>
      </c>
      <c r="AF334" s="148" t="n">
        <f aca="false">Y334+AE334-AA334</f>
        <v>134996.275976509</v>
      </c>
    </row>
    <row r="335" customFormat="false" ht="12.75" hidden="false" customHeight="false" outlineLevel="0" collapsed="false">
      <c r="B335" s="101" t="n">
        <v>37030</v>
      </c>
      <c r="C335" s="102" t="n">
        <v>0</v>
      </c>
      <c r="D335" s="103" t="n">
        <v>94.415</v>
      </c>
      <c r="E335" s="103" t="n">
        <v>94.411</v>
      </c>
      <c r="F335" s="104" t="n">
        <f aca="false">E335/104.1667*100</f>
        <v>90.6345309969501</v>
      </c>
      <c r="H335" s="136" t="n">
        <v>38134320</v>
      </c>
      <c r="I335" s="6" t="n">
        <f aca="false">H335/42</f>
        <v>907960</v>
      </c>
      <c r="J335" s="6" t="n">
        <f aca="false">I335*$J$4</f>
        <v>5097822.22844</v>
      </c>
      <c r="K335" s="88" t="n">
        <f aca="false">J335*$K$1</f>
        <v>144354.109336912</v>
      </c>
      <c r="L335" s="88" t="n">
        <f aca="false">K335*$L$1</f>
        <v>3263147.59386428</v>
      </c>
      <c r="N335" s="6" t="n">
        <f aca="false">H335-H334</f>
        <v>-556460</v>
      </c>
      <c r="O335" s="189" t="n">
        <f aca="false">N335/42</f>
        <v>-13249.0476190476</v>
      </c>
      <c r="P335" s="189" t="n">
        <f aca="false">O335*$J$4</f>
        <v>-74387.9570223809</v>
      </c>
      <c r="Q335" s="190" t="n">
        <f aca="false">P335*$K$1</f>
        <v>-2106.43031478254</v>
      </c>
      <c r="R335" s="6" t="n">
        <f aca="false">O335*3.594</f>
        <v>-47617.0771428571</v>
      </c>
      <c r="X335" s="147" t="n">
        <f aca="false">B335</f>
        <v>37030</v>
      </c>
      <c r="Y335" s="148" t="n">
        <f aca="false">K335-AA$2</f>
        <v>135124.109336912</v>
      </c>
      <c r="Z335" s="154"/>
      <c r="AA335" s="150" t="n">
        <f aca="false">Q335*-1</f>
        <v>2106.43031478254</v>
      </c>
      <c r="AB335" s="6" t="n">
        <f aca="false">$AA$3-Y335</f>
        <v>10797.0906630879</v>
      </c>
      <c r="AC335" s="151" t="str">
        <f aca="false">+IF(AF335&gt;$D$3,"*","")</f>
        <v>*</v>
      </c>
      <c r="AF335" s="148" t="n">
        <f aca="false">Y335+AE335-AA335</f>
        <v>133017.67902213</v>
      </c>
    </row>
    <row r="336" customFormat="false" ht="12.75" hidden="false" customHeight="false" outlineLevel="0" collapsed="false">
      <c r="B336" s="101" t="n">
        <v>37031</v>
      </c>
      <c r="C336" s="102" t="n">
        <v>0</v>
      </c>
      <c r="D336" s="103" t="n">
        <v>92.96</v>
      </c>
      <c r="E336" s="103" t="n">
        <v>92.946</v>
      </c>
      <c r="F336" s="104" t="n">
        <f aca="false">E336/104.1667*100</f>
        <v>89.2281314469979</v>
      </c>
      <c r="H336" s="136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8" t="n">
        <f aca="false">J336*$K$1</f>
        <v>142088.237472227</v>
      </c>
      <c r="L336" s="88" t="n">
        <f aca="false">K336*$L$1</f>
        <v>3211927.20008946</v>
      </c>
      <c r="N336" s="6" t="n">
        <f aca="false">H336-H335</f>
        <v>-598580</v>
      </c>
      <c r="O336" s="189" t="n">
        <f aca="false">N336/42</f>
        <v>-14251.9047619048</v>
      </c>
      <c r="P336" s="189" t="n">
        <f aca="false">O336*$J$4</f>
        <v>-80018.5877052381</v>
      </c>
      <c r="Q336" s="190" t="n">
        <f aca="false">P336*$K$1</f>
        <v>-2265.87186468485</v>
      </c>
      <c r="R336" s="6" t="n">
        <f aca="false">O336*3.594</f>
        <v>-51221.3457142857</v>
      </c>
      <c r="X336" s="147" t="n">
        <f aca="false">B336</f>
        <v>37031</v>
      </c>
      <c r="Y336" s="148" t="n">
        <f aca="false">K336-AA$2</f>
        <v>132858.237472227</v>
      </c>
      <c r="Z336" s="154"/>
      <c r="AA336" s="150" t="n">
        <f aca="false">Q336*-1</f>
        <v>2265.87186468485</v>
      </c>
      <c r="AB336" s="6" t="n">
        <f aca="false">$AA$3-Y336</f>
        <v>13062.9625277727</v>
      </c>
      <c r="AC336" s="151" t="str">
        <f aca="false">+IF(AF336&gt;$D$3,"*","")</f>
        <v>*</v>
      </c>
      <c r="AF336" s="148" t="n">
        <f aca="false">Y336+AE336-AA336</f>
        <v>130592.365607542</v>
      </c>
    </row>
    <row r="337" customFormat="false" ht="12.75" hidden="false" customHeight="false" outlineLevel="0" collapsed="false">
      <c r="B337" s="101" t="n">
        <v>37032</v>
      </c>
      <c r="C337" s="102" t="n">
        <v>0</v>
      </c>
      <c r="D337" s="103" t="n">
        <v>91.595</v>
      </c>
      <c r="E337" s="103" t="n">
        <v>91.593</v>
      </c>
      <c r="F337" s="104" t="n">
        <f aca="false">E337/104.1667*100</f>
        <v>87.9292518626394</v>
      </c>
      <c r="H337" s="136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8" t="n">
        <f aca="false">J337*$K$1</f>
        <v>140014.02101285</v>
      </c>
      <c r="L337" s="88" t="n">
        <f aca="false">K337*$L$1</f>
        <v>3165039.20722481</v>
      </c>
      <c r="N337" s="6" t="n">
        <f aca="false">H337-H336</f>
        <v>-547950</v>
      </c>
      <c r="O337" s="189" t="n">
        <f aca="false">N337/42</f>
        <v>-13046.4285714286</v>
      </c>
      <c r="P337" s="189" t="n">
        <f aca="false">O337*$J$4</f>
        <v>-73250.3343464286</v>
      </c>
      <c r="Q337" s="190" t="n">
        <f aca="false">P337*$K$1</f>
        <v>-2074.2164593773</v>
      </c>
      <c r="R337" s="6" t="n">
        <f aca="false">O337*3.594</f>
        <v>-46888.8642857143</v>
      </c>
      <c r="X337" s="147" t="n">
        <f aca="false">B337</f>
        <v>37032</v>
      </c>
      <c r="Y337" s="148" t="n">
        <f aca="false">K337-AA$2</f>
        <v>130784.02101285</v>
      </c>
      <c r="Z337" s="154"/>
      <c r="AA337" s="150" t="n">
        <f aca="false">Q337*-1</f>
        <v>2074.2164593773</v>
      </c>
      <c r="AB337" s="6" t="n">
        <f aca="false">$AA$3-Y337</f>
        <v>15137.1789871501</v>
      </c>
      <c r="AC337" s="151" t="str">
        <f aca="false">+IF(AF337&gt;$D$3,"*","")</f>
        <v>*</v>
      </c>
      <c r="AF337" s="148" t="n">
        <f aca="false">Y337+AE337-AA337</f>
        <v>128709.804553473</v>
      </c>
    </row>
    <row r="338" customFormat="false" ht="12.75" hidden="false" customHeight="false" outlineLevel="0" collapsed="false">
      <c r="B338" s="101" t="n">
        <v>37033</v>
      </c>
      <c r="C338" s="102" t="n">
        <v>0</v>
      </c>
      <c r="D338" s="103" t="n">
        <v>90.14</v>
      </c>
      <c r="E338" s="103" t="n">
        <v>90.134</v>
      </c>
      <c r="F338" s="104" t="n">
        <f aca="false">E338/104.1667*100</f>
        <v>86.5286123108441</v>
      </c>
      <c r="H338" s="136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8" t="n">
        <f aca="false">J338*$K$1</f>
        <v>137780.438711809</v>
      </c>
      <c r="L338" s="88" t="n">
        <f aca="false">K338*$L$1</f>
        <v>3114548.72417019</v>
      </c>
      <c r="N338" s="6" t="n">
        <f aca="false">H338-H337</f>
        <v>-590050</v>
      </c>
      <c r="O338" s="189" t="n">
        <f aca="false">N338/42</f>
        <v>-14048.8095238095</v>
      </c>
      <c r="P338" s="189" t="n">
        <f aca="false">O338*$J$4</f>
        <v>-78878.2914154762</v>
      </c>
      <c r="Q338" s="190" t="n">
        <f aca="false">P338*$K$1</f>
        <v>-2233.58230104129</v>
      </c>
      <c r="R338" s="6" t="n">
        <f aca="false">O338*3.594</f>
        <v>-50491.4214285714</v>
      </c>
      <c r="X338" s="147" t="n">
        <f aca="false">B338</f>
        <v>37033</v>
      </c>
      <c r="Y338" s="148" t="n">
        <f aca="false">K338-AA$2</f>
        <v>128550.438711809</v>
      </c>
      <c r="Z338" s="154"/>
      <c r="AA338" s="150" t="n">
        <f aca="false">Q338*-1</f>
        <v>2233.58230104129</v>
      </c>
      <c r="AB338" s="6" t="n">
        <f aca="false">$AA$3-Y338</f>
        <v>17370.7612881913</v>
      </c>
      <c r="AC338" s="151" t="str">
        <f aca="false">+IF(AF338&gt;$D$3,"*","")</f>
        <v>*</v>
      </c>
      <c r="AF338" s="148" t="n">
        <f aca="false">Y338+AE338-AA338</f>
        <v>126316.856410767</v>
      </c>
    </row>
    <row r="339" customFormat="false" ht="12.75" hidden="false" customHeight="false" outlineLevel="0" collapsed="false">
      <c r="B339" s="101" t="n">
        <v>37034</v>
      </c>
      <c r="C339" s="102" t="n">
        <v>0</v>
      </c>
      <c r="D339" s="103" t="n">
        <v>88.69</v>
      </c>
      <c r="E339" s="103" t="n">
        <v>88.676</v>
      </c>
      <c r="F339" s="104" t="n">
        <f aca="false">E339/104.1667*100</f>
        <v>85.1289327587415</v>
      </c>
      <c r="H339" s="136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8" t="n">
        <f aca="false">J339*$K$1</f>
        <v>135547.045681363</v>
      </c>
      <c r="L339" s="88" t="n">
        <f aca="false">K339*$L$1</f>
        <v>3064062.51960748</v>
      </c>
      <c r="N339" s="6" t="n">
        <f aca="false">H339-H338</f>
        <v>-590000</v>
      </c>
      <c r="O339" s="189" t="n">
        <f aca="false">N339/42</f>
        <v>-14047.619047619</v>
      </c>
      <c r="P339" s="189" t="n">
        <f aca="false">O339*$J$4</f>
        <v>-78871.6073809524</v>
      </c>
      <c r="Q339" s="190" t="n">
        <f aca="false">P339*$K$1</f>
        <v>-2233.39303044549</v>
      </c>
      <c r="R339" s="6" t="n">
        <f aca="false">O339*3.594</f>
        <v>-50487.1428571429</v>
      </c>
      <c r="X339" s="147" t="n">
        <f aca="false">B339</f>
        <v>37034</v>
      </c>
      <c r="Y339" s="148" t="n">
        <f aca="false">K339-AA$2</f>
        <v>126317.045681363</v>
      </c>
      <c r="Z339" s="154"/>
      <c r="AA339" s="150" t="n">
        <f aca="false">Q339*-1</f>
        <v>2233.39303044549</v>
      </c>
      <c r="AB339" s="6" t="n">
        <f aca="false">$AA$3-Y339</f>
        <v>19604.1543186368</v>
      </c>
      <c r="AC339" s="151" t="str">
        <f aca="false">+IF(AF339&gt;$D$3,"*","")</f>
        <v>*</v>
      </c>
      <c r="AF339" s="148" t="n">
        <f aca="false">Y339+AE339-AA339</f>
        <v>124083.652650918</v>
      </c>
    </row>
    <row r="340" customFormat="false" ht="12.75" hidden="false" customHeight="false" outlineLevel="0" collapsed="false">
      <c r="B340" s="101" t="n">
        <v>37035</v>
      </c>
      <c r="C340" s="102" t="n">
        <v>0</v>
      </c>
      <c r="D340" s="103" t="n">
        <v>87.261</v>
      </c>
      <c r="E340" s="103" t="n">
        <v>87.247</v>
      </c>
      <c r="F340" s="104" t="n">
        <f aca="false">E340/104.1667*100</f>
        <v>83.7570931977302</v>
      </c>
      <c r="H340" s="136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8" t="n">
        <f aca="false">J340*$K$1</f>
        <v>133377.663966417</v>
      </c>
      <c r="L340" s="88" t="n">
        <f aca="false">K340*$L$1</f>
        <v>3015023.30100944</v>
      </c>
      <c r="N340" s="6" t="n">
        <f aca="false">H340-H339</f>
        <v>-573090</v>
      </c>
      <c r="O340" s="189" t="n">
        <f aca="false">N340/42</f>
        <v>-13645</v>
      </c>
      <c r="P340" s="189" t="n">
        <f aca="false">O340*$J$4</f>
        <v>-76611.066905</v>
      </c>
      <c r="Q340" s="190" t="n">
        <f aca="false">P340*$K$1</f>
        <v>-2169.38171494578</v>
      </c>
      <c r="R340" s="6" t="n">
        <f aca="false">O340*3.594</f>
        <v>-49040.13</v>
      </c>
      <c r="X340" s="147" t="n">
        <f aca="false">B340</f>
        <v>37035</v>
      </c>
      <c r="Y340" s="148" t="n">
        <f aca="false">K340-AA$2</f>
        <v>124147.663966417</v>
      </c>
      <c r="Z340" s="154"/>
      <c r="AA340" s="150" t="n">
        <f aca="false">Q340*-1</f>
        <v>2169.38171494578</v>
      </c>
      <c r="AB340" s="6" t="n">
        <f aca="false">$AA$3-Y340</f>
        <v>21773.5360335826</v>
      </c>
      <c r="AC340" s="151" t="str">
        <f aca="false">+IF(AF340&gt;$D$3,"*","")</f>
        <v>*</v>
      </c>
      <c r="AF340" s="148" t="n">
        <f aca="false">Y340+AE340-AA340</f>
        <v>121978.282251472</v>
      </c>
    </row>
    <row r="341" customFormat="false" ht="12.75" hidden="false" customHeight="false" outlineLevel="0" collapsed="false">
      <c r="B341" s="101" t="n">
        <v>37036</v>
      </c>
      <c r="C341" s="102" t="n">
        <v>0</v>
      </c>
      <c r="D341" s="103" t="n">
        <v>85.79</v>
      </c>
      <c r="E341" s="103" t="n">
        <v>85.782</v>
      </c>
      <c r="F341" s="104" t="n">
        <f aca="false">E341/104.1667*100</f>
        <v>82.350693647778</v>
      </c>
      <c r="H341" s="136" t="n">
        <v>34644750</v>
      </c>
      <c r="I341" s="6" t="n">
        <f aca="false">H341/42</f>
        <v>824875</v>
      </c>
      <c r="J341" s="6" t="n">
        <f aca="false">I341*$J$4</f>
        <v>4631334.101375</v>
      </c>
      <c r="K341" s="88" t="n">
        <f aca="false">J341*$K$1</f>
        <v>131144.649477164</v>
      </c>
      <c r="L341" s="88" t="n">
        <f aca="false">K341*$L$1</f>
        <v>2964545.65343055</v>
      </c>
      <c r="N341" s="6" t="n">
        <f aca="false">H341-H340</f>
        <v>-589900</v>
      </c>
      <c r="O341" s="189" t="n">
        <f aca="false">N341/42</f>
        <v>-14045.2380952381</v>
      </c>
      <c r="P341" s="189" t="n">
        <f aca="false">O341*$J$4</f>
        <v>-78858.2393119048</v>
      </c>
      <c r="Q341" s="190" t="n">
        <f aca="false">P341*$K$1</f>
        <v>-2233.01448925389</v>
      </c>
      <c r="R341" s="6" t="n">
        <f aca="false">O341*3.594</f>
        <v>-50478.5857142857</v>
      </c>
      <c r="X341" s="147" t="n">
        <f aca="false">B341</f>
        <v>37036</v>
      </c>
      <c r="Y341" s="148" t="n">
        <f aca="false">K341-AA$2</f>
        <v>121914.649477164</v>
      </c>
      <c r="Z341" s="154"/>
      <c r="AA341" s="150" t="n">
        <f aca="false">Q341*-1</f>
        <v>2233.01448925389</v>
      </c>
      <c r="AB341" s="6" t="n">
        <f aca="false">$AA$3-Y341</f>
        <v>24006.5505228365</v>
      </c>
      <c r="AC341" s="151" t="str">
        <f aca="false">+IF(AF341&gt;$D$3,"*","")</f>
        <v>*</v>
      </c>
      <c r="AF341" s="148" t="n">
        <f aca="false">Y341+AE341-AA341</f>
        <v>119681.63498791</v>
      </c>
    </row>
    <row r="342" customFormat="false" ht="12.75" hidden="false" customHeight="false" outlineLevel="0" collapsed="false">
      <c r="B342" s="101" t="n">
        <v>37037</v>
      </c>
      <c r="C342" s="102" t="n">
        <v>0</v>
      </c>
      <c r="D342" s="103" t="n">
        <v>84.415</v>
      </c>
      <c r="E342" s="103" t="n">
        <v>84.416</v>
      </c>
      <c r="F342" s="104" t="n">
        <f aca="false">E342/104.1667*100</f>
        <v>81.0393340674131</v>
      </c>
      <c r="H342" s="136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8" t="n">
        <f aca="false">J342*$K$1</f>
        <v>129039.392640075</v>
      </c>
      <c r="L342" s="88" t="n">
        <f aca="false">K342*$L$1</f>
        <v>2916955.98789232</v>
      </c>
      <c r="N342" s="6" t="n">
        <f aca="false">H342-H341</f>
        <v>-556150</v>
      </c>
      <c r="O342" s="189" t="n">
        <f aca="false">N342/42</f>
        <v>-13241.6666666667</v>
      </c>
      <c r="P342" s="189" t="n">
        <f aca="false">O342*$J$4</f>
        <v>-74346.5160083333</v>
      </c>
      <c r="Q342" s="190" t="n">
        <f aca="false">P342*$K$1</f>
        <v>-2105.25683708858</v>
      </c>
      <c r="R342" s="6" t="n">
        <f aca="false">O342*3.594</f>
        <v>-47590.55</v>
      </c>
      <c r="X342" s="147" t="n">
        <f aca="false">B342</f>
        <v>37037</v>
      </c>
      <c r="Y342" s="148" t="n">
        <f aca="false">K342-AA$2</f>
        <v>119809.392640075</v>
      </c>
      <c r="Z342" s="154"/>
      <c r="AA342" s="150" t="n">
        <f aca="false">Q342*-1</f>
        <v>2105.25683708858</v>
      </c>
      <c r="AB342" s="6" t="n">
        <f aca="false">$AA$3-Y342</f>
        <v>26111.8073599251</v>
      </c>
      <c r="AC342" s="151" t="str">
        <f aca="false">+IF(AF342&gt;$D$3,"*","")</f>
        <v>*</v>
      </c>
      <c r="AF342" s="148" t="n">
        <f aca="false">Y342+AE342-AA342</f>
        <v>117704.135802986</v>
      </c>
    </row>
    <row r="343" customFormat="false" ht="12.75" hidden="false" customHeight="false" outlineLevel="0" collapsed="false">
      <c r="B343" s="101" t="n">
        <v>37038</v>
      </c>
      <c r="C343" s="102" t="n">
        <v>0</v>
      </c>
      <c r="D343" s="103" t="n">
        <v>83.11</v>
      </c>
      <c r="E343" s="103" t="n">
        <v>83.101</v>
      </c>
      <c r="F343" s="104" t="n">
        <f aca="false">E343/104.1667*100</f>
        <v>79.776934471381</v>
      </c>
      <c r="H343" s="136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8" t="n">
        <f aca="false">J343*$K$1</f>
        <v>127029.9824327</v>
      </c>
      <c r="L343" s="88" t="n">
        <f aca="false">K343*$L$1</f>
        <v>2871532.95065838</v>
      </c>
      <c r="N343" s="6" t="n">
        <f aca="false">H343-H342</f>
        <v>-530830</v>
      </c>
      <c r="O343" s="189" t="n">
        <f aca="false">N343/42</f>
        <v>-12638.8095238095</v>
      </c>
      <c r="P343" s="189" t="n">
        <f aca="false">O343*$J$4</f>
        <v>-70961.7209254762</v>
      </c>
      <c r="Q343" s="190" t="n">
        <f aca="false">P343*$K$1</f>
        <v>-2009.41020737522</v>
      </c>
      <c r="R343" s="6" t="n">
        <f aca="false">O343*3.594</f>
        <v>-45423.8814285714</v>
      </c>
      <c r="X343" s="147" t="n">
        <f aca="false">B343</f>
        <v>37038</v>
      </c>
      <c r="Y343" s="148" t="n">
        <f aca="false">K343-AA$2</f>
        <v>117799.9824327</v>
      </c>
      <c r="Z343" s="154"/>
      <c r="AA343" s="150" t="n">
        <f aca="false">Q343*-1</f>
        <v>2009.41020737522</v>
      </c>
      <c r="AB343" s="6" t="n">
        <f aca="false">$AA$3-Y343</f>
        <v>28121.2175673003</v>
      </c>
      <c r="AC343" s="151" t="str">
        <f aca="false">+IF(AF343&gt;$D$3,"*","")</f>
        <v>*</v>
      </c>
      <c r="AF343" s="148" t="n">
        <f aca="false">Y343+AE343-AA343</f>
        <v>115790.572225324</v>
      </c>
    </row>
    <row r="344" customFormat="false" ht="12.75" hidden="false" customHeight="false" outlineLevel="0" collapsed="false">
      <c r="B344" s="101" t="n">
        <v>37039</v>
      </c>
      <c r="C344" s="102" t="n">
        <v>0</v>
      </c>
      <c r="D344" s="103" t="n">
        <v>81.689</v>
      </c>
      <c r="E344" s="103" t="n">
        <v>81.681</v>
      </c>
      <c r="F344" s="104" t="n">
        <f aca="false">E344/104.1667*100</f>
        <v>78.4137349076048</v>
      </c>
      <c r="H344" s="136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8" t="n">
        <f aca="false">J344*$K$1</f>
        <v>124861.24423778</v>
      </c>
      <c r="L344" s="88" t="n">
        <f aca="false">K344*$L$1</f>
        <v>2822508.27893284</v>
      </c>
      <c r="N344" s="6" t="n">
        <f aca="false">H344-H343</f>
        <v>-572920</v>
      </c>
      <c r="O344" s="189" t="n">
        <f aca="false">N344/42</f>
        <v>-13640.9523809524</v>
      </c>
      <c r="P344" s="189" t="n">
        <f aca="false">O344*$J$4</f>
        <v>-76588.3411876191</v>
      </c>
      <c r="Q344" s="190" t="n">
        <f aca="false">P344*$K$1</f>
        <v>-2168.73819492005</v>
      </c>
      <c r="R344" s="6" t="n">
        <f aca="false">O344*3.594</f>
        <v>-49025.5828571429</v>
      </c>
      <c r="X344" s="147" t="n">
        <f aca="false">B344</f>
        <v>37039</v>
      </c>
      <c r="Y344" s="148" t="n">
        <f aca="false">K344-AA$2</f>
        <v>115631.24423778</v>
      </c>
      <c r="Z344" s="154"/>
      <c r="AA344" s="150" t="n">
        <f aca="false">Q344*-1</f>
        <v>2168.73819492005</v>
      </c>
      <c r="AB344" s="6" t="n">
        <f aca="false">$AA$3-Y344</f>
        <v>30289.9557622203</v>
      </c>
      <c r="AC344" s="151" t="str">
        <f aca="false">+IF(AF344&gt;$D$3,"*","")</f>
        <v>*</v>
      </c>
      <c r="AF344" s="148" t="n">
        <f aca="false">Y344+AE344-AA344</f>
        <v>113462.50604286</v>
      </c>
    </row>
    <row r="345" customFormat="false" ht="12.75" hidden="false" customHeight="false" outlineLevel="0" collapsed="false">
      <c r="B345" s="101" t="n">
        <v>37040</v>
      </c>
      <c r="C345" s="102" t="n">
        <v>0</v>
      </c>
      <c r="D345" s="103" t="n">
        <v>80.29</v>
      </c>
      <c r="E345" s="103" t="n">
        <v>80.289</v>
      </c>
      <c r="F345" s="104" t="n">
        <f aca="false">E345/104.1667*100</f>
        <v>77.0774153352271</v>
      </c>
      <c r="H345" s="136" t="n">
        <v>32420410</v>
      </c>
      <c r="I345" s="6" t="n">
        <f aca="false">H345/42</f>
        <v>771914.523809524</v>
      </c>
      <c r="J345" s="6" t="n">
        <f aca="false">I345*$J$4</f>
        <v>4333982.79432119</v>
      </c>
      <c r="K345" s="88" t="n">
        <f aca="false">J345*$K$1</f>
        <v>122724.606335907</v>
      </c>
      <c r="L345" s="88" t="n">
        <f aca="false">K345*$L$1</f>
        <v>2774209.23943559</v>
      </c>
      <c r="N345" s="6" t="n">
        <f aca="false">H345-H344</f>
        <v>-564440</v>
      </c>
      <c r="O345" s="189" t="n">
        <f aca="false">N345/42</f>
        <v>-13439.0476190476</v>
      </c>
      <c r="P345" s="189" t="n">
        <f aca="false">O345*$J$4</f>
        <v>-75454.7289323809</v>
      </c>
      <c r="Q345" s="190" t="n">
        <f aca="false">P345*$K$1</f>
        <v>-2136.63790187229</v>
      </c>
      <c r="R345" s="6" t="n">
        <f aca="false">O345*3.594</f>
        <v>-48299.9371428571</v>
      </c>
      <c r="X345" s="147" t="n">
        <f aca="false">B345</f>
        <v>37040</v>
      </c>
      <c r="Y345" s="148" t="n">
        <f aca="false">K345-AA$2</f>
        <v>113494.606335907</v>
      </c>
      <c r="Z345" s="154"/>
      <c r="AA345" s="150" t="n">
        <f aca="false">Q345*-1</f>
        <v>2136.63790187229</v>
      </c>
      <c r="AB345" s="6" t="n">
        <f aca="false">$AA$3-Y345</f>
        <v>32426.5936640927</v>
      </c>
      <c r="AC345" s="151" t="str">
        <f aca="false">+IF(AF345&gt;$D$3,"*","")</f>
        <v>*</v>
      </c>
      <c r="AF345" s="148" t="n">
        <f aca="false">Y345+AE345-AA345</f>
        <v>111357.968434035</v>
      </c>
    </row>
    <row r="346" customFormat="false" ht="12.75" hidden="false" customHeight="false" outlineLevel="0" collapsed="false">
      <c r="B346" s="101" t="n">
        <v>37041</v>
      </c>
      <c r="C346" s="102" t="n">
        <v>0</v>
      </c>
      <c r="D346" s="103" t="n">
        <v>78.849</v>
      </c>
      <c r="E346" s="103" t="n">
        <v>78.852</v>
      </c>
      <c r="F346" s="104" t="n">
        <f aca="false">E346/104.1667*100</f>
        <v>75.6978957766734</v>
      </c>
      <c r="H346" s="136" t="n">
        <v>31839160</v>
      </c>
      <c r="I346" s="6" t="n">
        <f aca="false">H346/42</f>
        <v>758075.238095238</v>
      </c>
      <c r="J346" s="6" t="n">
        <f aca="false">I346*$J$4</f>
        <v>4256280.89298191</v>
      </c>
      <c r="K346" s="88" t="n">
        <f aca="false">J346*$K$1</f>
        <v>120524.335659727</v>
      </c>
      <c r="L346" s="88" t="n">
        <f aca="false">K346*$L$1</f>
        <v>2724471.7709575</v>
      </c>
      <c r="N346" s="6" t="n">
        <f aca="false">H346-H345</f>
        <v>-581250</v>
      </c>
      <c r="O346" s="189" t="n">
        <f aca="false">N346/42</f>
        <v>-13839.2857142857</v>
      </c>
      <c r="P346" s="189" t="n">
        <f aca="false">O346*$J$4</f>
        <v>-77701.9013392857</v>
      </c>
      <c r="Q346" s="190" t="n">
        <f aca="false">P346*$K$1</f>
        <v>-2200.27067618041</v>
      </c>
      <c r="R346" s="6" t="n">
        <f aca="false">O346*3.594</f>
        <v>-49738.3928571429</v>
      </c>
      <c r="X346" s="147" t="n">
        <f aca="false">B346</f>
        <v>37041</v>
      </c>
      <c r="Y346" s="148" t="n">
        <f aca="false">K346-AA$2</f>
        <v>111294.335659727</v>
      </c>
      <c r="Z346" s="154"/>
      <c r="AA346" s="150" t="n">
        <f aca="false">Q346*-1</f>
        <v>2200.27067618041</v>
      </c>
      <c r="AB346" s="6" t="n">
        <f aca="false">$AA$3-Y346</f>
        <v>34626.8643402731</v>
      </c>
      <c r="AC346" s="151" t="str">
        <f aca="false">+IF(AF346&gt;$D$3,"*","")</f>
        <v>*</v>
      </c>
      <c r="AF346" s="148" t="n">
        <f aca="false">Y346+AE346-AA346</f>
        <v>109094.064983547</v>
      </c>
    </row>
    <row r="347" customFormat="false" ht="13.5" hidden="false" customHeight="false" outlineLevel="0" collapsed="false">
      <c r="B347" s="105" t="n">
        <v>37042</v>
      </c>
      <c r="C347" s="106" t="n">
        <v>0</v>
      </c>
      <c r="D347" s="107" t="n">
        <v>77.424</v>
      </c>
      <c r="E347" s="107" t="n">
        <v>77.436</v>
      </c>
      <c r="F347" s="108" t="n">
        <f aca="false">E347/104.1667*100</f>
        <v>74.3385362116684</v>
      </c>
      <c r="H347" s="136" t="n">
        <v>31266370</v>
      </c>
      <c r="I347" s="6" t="n">
        <f aca="false">H347/42</f>
        <v>744437.380952381</v>
      </c>
      <c r="J347" s="6" t="n">
        <f aca="false">I347*$J$4</f>
        <v>4179709.93028405</v>
      </c>
      <c r="K347" s="88" t="n">
        <f aca="false">J347*$K$1</f>
        <v>118356.089568356</v>
      </c>
      <c r="L347" s="88" t="n">
        <f aca="false">K347*$L$1</f>
        <v>2675458.22331093</v>
      </c>
      <c r="N347" s="6" t="n">
        <f aca="false">H347-H346</f>
        <v>-572790</v>
      </c>
      <c r="O347" s="189" t="n">
        <f aca="false">N347/42</f>
        <v>-13637.8571428571</v>
      </c>
      <c r="P347" s="189" t="n">
        <f aca="false">O347*$J$4</f>
        <v>-76570.9626978571</v>
      </c>
      <c r="Q347" s="190" t="n">
        <f aca="false">P347*$K$1</f>
        <v>-2168.24609137097</v>
      </c>
      <c r="R347" s="6" t="n">
        <f aca="false">O347*3.594</f>
        <v>-49014.4585714286</v>
      </c>
      <c r="X347" s="147" t="n">
        <f aca="false">B347</f>
        <v>37042</v>
      </c>
      <c r="Y347" s="148" t="n">
        <f aca="false">K347-AA$2</f>
        <v>109126.089568356</v>
      </c>
      <c r="Z347" s="154"/>
      <c r="AA347" s="150" t="n">
        <f aca="false">Q347*-1</f>
        <v>2168.24609137097</v>
      </c>
      <c r="AB347" s="6" t="n">
        <f aca="false">$AA$3-Y347</f>
        <v>36795.110431644</v>
      </c>
      <c r="AC347" s="151" t="str">
        <f aca="false">+IF(AF347&gt;$D$3,"*","")</f>
        <v>*</v>
      </c>
      <c r="AF347" s="148" t="n">
        <f aca="false">Y347+AE347-AA347</f>
        <v>106957.843476985</v>
      </c>
    </row>
    <row r="348" customFormat="false" ht="12.75" hidden="false" customHeight="false" outlineLevel="0" collapsed="false">
      <c r="Z348" s="154" t="s">
        <v>40</v>
      </c>
    </row>
    <row r="349" customFormat="false" ht="16.5" hidden="false" customHeight="false" outlineLevel="0" collapsed="false">
      <c r="A349" s="109" t="s">
        <v>50</v>
      </c>
      <c r="B349" s="110"/>
      <c r="C349" s="102"/>
      <c r="D349" s="103"/>
      <c r="E349" s="103"/>
      <c r="F349" s="111"/>
      <c r="K349" s="88"/>
      <c r="L349" s="88"/>
      <c r="O349" s="189"/>
      <c r="P349" s="189"/>
      <c r="Q349" s="190"/>
      <c r="R349" s="6"/>
      <c r="X349" s="147"/>
      <c r="Y349" s="148"/>
      <c r="Z349" s="154"/>
      <c r="AA349" s="150"/>
      <c r="AB349" s="6"/>
      <c r="AF349" s="148"/>
    </row>
    <row r="350" customFormat="false" ht="12.75" hidden="false" customHeight="false" outlineLevel="0" collapsed="false">
      <c r="B350" s="97" t="n">
        <v>37043</v>
      </c>
      <c r="C350" s="98" t="n">
        <v>0</v>
      </c>
      <c r="D350" s="99" t="n">
        <v>76</v>
      </c>
      <c r="E350" s="99" t="n">
        <v>76.012</v>
      </c>
      <c r="F350" s="100" t="n">
        <f aca="false">E350/104.1667*100</f>
        <v>72.9714966491211</v>
      </c>
      <c r="H350" s="136" t="n">
        <v>30718890</v>
      </c>
      <c r="I350" s="6" t="n">
        <f aca="false">H350/42</f>
        <v>731402.142857143</v>
      </c>
      <c r="J350" s="6" t="n">
        <f aca="false">I350*$J$4</f>
        <v>4106522.42586214</v>
      </c>
      <c r="K350" s="6" t="n">
        <f aca="false">J350*$K$1</f>
        <v>116283.652252579</v>
      </c>
      <c r="L350" s="6" t="n">
        <f aca="false">K350*$L$1</f>
        <v>2628610.44827026</v>
      </c>
      <c r="M350" s="6"/>
      <c r="N350" s="6" t="n">
        <f aca="false">H350-H347</f>
        <v>-547480</v>
      </c>
      <c r="O350" s="6" t="n">
        <f aca="false">N350/42</f>
        <v>-13035.2380952381</v>
      </c>
      <c r="P350" s="6" t="n">
        <f aca="false">O350*$J$4</f>
        <v>-73187.5044219048</v>
      </c>
      <c r="Q350" s="6" t="n">
        <f aca="false">P350*$K$1</f>
        <v>-2072.43731577678</v>
      </c>
      <c r="R350" s="6" t="n">
        <f aca="false">O350*3.594</f>
        <v>-46848.6457142857</v>
      </c>
      <c r="X350" s="147" t="n">
        <f aca="false">B350</f>
        <v>37043</v>
      </c>
      <c r="Y350" s="148" t="n">
        <f aca="false">K350-AA$2</f>
        <v>107053.652252579</v>
      </c>
      <c r="Z350" s="149" t="n">
        <f aca="false">Z347+1</f>
        <v>1</v>
      </c>
      <c r="AA350" s="150" t="n">
        <f aca="false">Q350*-1</f>
        <v>2072.43731577678</v>
      </c>
      <c r="AB350" s="6" t="n">
        <f aca="false">$AA$3-Y350</f>
        <v>38867.5477474208</v>
      </c>
      <c r="AC350" s="151" t="str">
        <f aca="false">+IF(AF350&gt;$D$3,"*","")</f>
        <v>*</v>
      </c>
      <c r="AD350" s="152"/>
      <c r="AE350" s="6"/>
      <c r="AF350" s="148" t="n">
        <f aca="false">Y350+AE350-AA350</f>
        <v>104981.214936802</v>
      </c>
    </row>
    <row r="351" customFormat="false" ht="12.75" hidden="false" customHeight="false" outlineLevel="0" collapsed="false">
      <c r="A351" s="168"/>
      <c r="B351" s="101" t="n">
        <v>37044</v>
      </c>
      <c r="C351" s="184" t="n">
        <v>0</v>
      </c>
      <c r="D351" s="131" t="n">
        <v>74.581</v>
      </c>
      <c r="E351" s="131" t="n">
        <v>74.591</v>
      </c>
      <c r="F351" s="170" t="n">
        <f aca="false">E351/104.1667*100</f>
        <v>71.6073370856521</v>
      </c>
      <c r="H351" s="136" t="n">
        <v>30112490</v>
      </c>
      <c r="I351" s="6" t="n">
        <f aca="false">H351/42</f>
        <v>716964.047619048</v>
      </c>
      <c r="J351" s="6" t="n">
        <f aca="false">I351*$J$4</f>
        <v>4025458.45515738</v>
      </c>
      <c r="K351" s="185" t="n">
        <f aca="false">J351*$K$1</f>
        <v>113988.178466711</v>
      </c>
      <c r="L351" s="185" t="n">
        <f aca="false">K351*$L$1</f>
        <v>2576720.89836038</v>
      </c>
      <c r="M351" s="168"/>
      <c r="N351" s="6" t="n">
        <f aca="false">H351-H350</f>
        <v>-606400</v>
      </c>
      <c r="O351" s="186" t="n">
        <f aca="false">N351/42</f>
        <v>-14438.0952380952</v>
      </c>
      <c r="P351" s="186" t="n">
        <f aca="false">O351*$J$4</f>
        <v>-81063.9707047619</v>
      </c>
      <c r="Q351" s="187" t="n">
        <f aca="false">P351*$K$1</f>
        <v>-2295.47378586805</v>
      </c>
      <c r="R351" s="6" t="n">
        <f aca="false">O351*3.594</f>
        <v>-51890.5142857143</v>
      </c>
      <c r="S351" s="168"/>
      <c r="T351" s="168"/>
      <c r="U351" s="168"/>
      <c r="V351" s="168"/>
      <c r="W351" s="168"/>
      <c r="X351" s="171" t="n">
        <f aca="false">B351</f>
        <v>37044</v>
      </c>
      <c r="Y351" s="148" t="n">
        <f aca="false">K351-AA$2</f>
        <v>104758.178466711</v>
      </c>
      <c r="Z351" s="149" t="n">
        <f aca="false">Z350+1</f>
        <v>2</v>
      </c>
      <c r="AA351" s="150" t="n">
        <f aca="false">Q351*-1</f>
        <v>2295.47378586805</v>
      </c>
      <c r="AB351" s="6" t="n">
        <f aca="false">$AA$3-Y351</f>
        <v>41163.0215332889</v>
      </c>
      <c r="AC351" s="151" t="str">
        <f aca="false">+IF(AF351&gt;$D$3,"*","")</f>
        <v>*</v>
      </c>
      <c r="AD351" s="168"/>
      <c r="AE351" s="168"/>
      <c r="AF351" s="148" t="n">
        <f aca="false">Y351+AE351-AA351</f>
        <v>102462.704680843</v>
      </c>
    </row>
    <row r="352" customFormat="false" ht="12.75" hidden="false" customHeight="false" outlineLevel="0" collapsed="false">
      <c r="B352" s="101" t="n">
        <v>37045</v>
      </c>
      <c r="C352" s="102" t="n">
        <v>0</v>
      </c>
      <c r="D352" s="103" t="n">
        <v>73.731</v>
      </c>
      <c r="E352" s="103" t="n">
        <v>73.728</v>
      </c>
      <c r="F352" s="104" t="n">
        <f aca="false">E352/104.1667*100</f>
        <v>70.7788573507656</v>
      </c>
      <c r="H352" s="136" t="n">
        <v>29362970</v>
      </c>
      <c r="I352" s="6" t="n">
        <f aca="false">H352/42</f>
        <v>699118.333333333</v>
      </c>
      <c r="J352" s="6" t="n">
        <f aca="false">I352*$J$4</f>
        <v>3925262.10403167</v>
      </c>
      <c r="K352" s="88" t="n">
        <f aca="false">J352*$K$1</f>
        <v>111150.936527424</v>
      </c>
      <c r="L352" s="88" t="n">
        <f aca="false">K352*$L$1</f>
        <v>2512584.59320133</v>
      </c>
      <c r="N352" s="6" t="n">
        <f aca="false">H352-H351</f>
        <v>-749520</v>
      </c>
      <c r="O352" s="189" t="n">
        <f aca="false">N352/42</f>
        <v>-17845.7142857143</v>
      </c>
      <c r="P352" s="189" t="n">
        <f aca="false">O352*$J$4</f>
        <v>-100196.351125714</v>
      </c>
      <c r="Q352" s="190" t="n">
        <f aca="false">P352*$K$1</f>
        <v>-2837.2419392873</v>
      </c>
      <c r="R352" s="6" t="n">
        <f aca="false">O352*3.594</f>
        <v>-64137.4971428571</v>
      </c>
      <c r="X352" s="147" t="n">
        <f aca="false">B352</f>
        <v>37045</v>
      </c>
      <c r="Y352" s="148" t="n">
        <f aca="false">K352-AA$2</f>
        <v>101920.936527424</v>
      </c>
      <c r="Z352" s="149" t="n">
        <f aca="false">Z351+1</f>
        <v>3</v>
      </c>
      <c r="AA352" s="150" t="n">
        <f aca="false">Q352*-1</f>
        <v>2837.2419392873</v>
      </c>
      <c r="AB352" s="6" t="n">
        <f aca="false">$AA$3-Y352</f>
        <v>44000.2634725761</v>
      </c>
      <c r="AC352" s="151" t="str">
        <f aca="false">+IF(AF352&gt;$D$3,"*","")</f>
        <v>*</v>
      </c>
      <c r="AF352" s="148" t="n">
        <f aca="false">Y352+AE352-AA352</f>
        <v>99083.6945881366</v>
      </c>
    </row>
    <row r="353" customFormat="false" ht="12.75" hidden="false" customHeight="false" outlineLevel="0" collapsed="false">
      <c r="B353" s="101" t="n">
        <v>37046</v>
      </c>
      <c r="C353" s="102"/>
      <c r="D353" s="103"/>
      <c r="E353" s="103"/>
      <c r="F353" s="104" t="n">
        <f aca="false">E353/104.1667*100</f>
        <v>0</v>
      </c>
      <c r="G353" s="199" t="s">
        <v>4</v>
      </c>
      <c r="H353" s="136" t="n">
        <f aca="false">H352-$AP$1</f>
        <v>28775470</v>
      </c>
      <c r="I353" s="6" t="n">
        <f aca="false">H353/42</f>
        <v>685130.238095238</v>
      </c>
      <c r="J353" s="6" t="n">
        <f aca="false">I353*$J$4</f>
        <v>3846724.6983769</v>
      </c>
      <c r="K353" s="88" t="n">
        <f aca="false">J353*$K$1</f>
        <v>108927.007026768</v>
      </c>
      <c r="L353" s="88" t="n">
        <f aca="false">K353*$L$1</f>
        <v>2462312.31323422</v>
      </c>
      <c r="N353" s="6" t="n">
        <f aca="false">H353-H352</f>
        <v>-587500</v>
      </c>
      <c r="O353" s="189" t="n">
        <f aca="false">N353/42</f>
        <v>-13988.0952380952</v>
      </c>
      <c r="P353" s="189" t="n">
        <f aca="false">O353*$J$4</f>
        <v>-78537.4056547619</v>
      </c>
      <c r="Q353" s="190" t="n">
        <f aca="false">P353*$K$1</f>
        <v>-2223.92950065547</v>
      </c>
      <c r="R353" s="6" t="n">
        <f aca="false">O353*3.594</f>
        <v>-50273.2142857143</v>
      </c>
      <c r="X353" s="147" t="n">
        <f aca="false">B353</f>
        <v>37046</v>
      </c>
      <c r="Y353" s="148" t="n">
        <f aca="false">K353-AA$2</f>
        <v>99697.0070267684</v>
      </c>
      <c r="Z353" s="149" t="n">
        <f aca="false">Z352+1</f>
        <v>4</v>
      </c>
      <c r="AA353" s="150" t="n">
        <f aca="false">Q353*-1</f>
        <v>2223.92950065547</v>
      </c>
      <c r="AB353" s="6" t="n">
        <f aca="false">$AA$3-Y353</f>
        <v>46224.1929732316</v>
      </c>
      <c r="AC353" s="151" t="str">
        <f aca="false">+IF(AF353&gt;$D$3,"*","")</f>
        <v>*</v>
      </c>
      <c r="AF353" s="148" t="n">
        <f aca="false">Y353+AE353-AA353</f>
        <v>97473.0775261129</v>
      </c>
    </row>
    <row r="354" customFormat="false" ht="12.75" hidden="false" customHeight="false" outlineLevel="0" collapsed="false">
      <c r="A354" s="168"/>
      <c r="B354" s="101" t="n">
        <v>37047</v>
      </c>
      <c r="C354" s="184"/>
      <c r="D354" s="131"/>
      <c r="E354" s="131"/>
      <c r="F354" s="170" t="n">
        <f aca="false">E354/104.1667*100</f>
        <v>0</v>
      </c>
      <c r="G354" s="199" t="s">
        <v>4</v>
      </c>
      <c r="H354" s="136" t="n">
        <f aca="false">H353-$AP$1</f>
        <v>28187970</v>
      </c>
      <c r="I354" s="6" t="n">
        <f aca="false">H354/42</f>
        <v>671142.142857143</v>
      </c>
      <c r="J354" s="6" t="n">
        <f aca="false">I354*$J$4</f>
        <v>3768187.29272214</v>
      </c>
      <c r="K354" s="185" t="n">
        <f aca="false">J354*$K$1</f>
        <v>106703.077526113</v>
      </c>
      <c r="L354" s="185" t="n">
        <f aca="false">K354*$L$1</f>
        <v>2412040.03326711</v>
      </c>
      <c r="M354" s="168"/>
      <c r="N354" s="6" t="n">
        <f aca="false">H354-H353</f>
        <v>-587500</v>
      </c>
      <c r="O354" s="186" t="n">
        <f aca="false">N354/42</f>
        <v>-13988.0952380952</v>
      </c>
      <c r="P354" s="186" t="n">
        <f aca="false">O354*$J$4</f>
        <v>-78537.4056547619</v>
      </c>
      <c r="Q354" s="187" t="n">
        <f aca="false">P354*$K$1</f>
        <v>-2223.92950065547</v>
      </c>
      <c r="R354" s="6" t="n">
        <f aca="false">O354*3.594</f>
        <v>-50273.2142857143</v>
      </c>
      <c r="S354" s="168"/>
      <c r="T354" s="168"/>
      <c r="U354" s="168"/>
      <c r="V354" s="168"/>
      <c r="W354" s="168"/>
      <c r="X354" s="171" t="n">
        <f aca="false">B354</f>
        <v>37047</v>
      </c>
      <c r="Y354" s="148" t="n">
        <f aca="false">K354-AA$2</f>
        <v>97473.0775261129</v>
      </c>
      <c r="Z354" s="149" t="n">
        <f aca="false">Z353+1</f>
        <v>5</v>
      </c>
      <c r="AA354" s="150" t="n">
        <f aca="false">Q354*-1</f>
        <v>2223.92950065547</v>
      </c>
      <c r="AB354" s="6" t="n">
        <f aca="false">$AA$3-Y354</f>
        <v>48448.1224738871</v>
      </c>
      <c r="AC354" s="151" t="str">
        <f aca="false">+IF(AF354&gt;$D$3,"*","")</f>
        <v>*</v>
      </c>
      <c r="AD354" s="168"/>
      <c r="AE354" s="168"/>
      <c r="AF354" s="148" t="n">
        <f aca="false">Y354+AE354-AA354</f>
        <v>95249.1480254574</v>
      </c>
    </row>
    <row r="355" customFormat="false" ht="12.75" hidden="false" customHeight="false" outlineLevel="0" collapsed="false">
      <c r="B355" s="101" t="n">
        <v>37048</v>
      </c>
      <c r="C355" s="102"/>
      <c r="D355" s="103"/>
      <c r="E355" s="103"/>
      <c r="F355" s="104" t="n">
        <f aca="false">E355/104.1667*100</f>
        <v>0</v>
      </c>
      <c r="G355" s="199" t="s">
        <v>4</v>
      </c>
      <c r="H355" s="136" t="n">
        <f aca="false">H354-$AP$1</f>
        <v>27600470</v>
      </c>
      <c r="I355" s="6" t="n">
        <f aca="false">H355/42</f>
        <v>657154.047619048</v>
      </c>
      <c r="J355" s="6" t="n">
        <f aca="false">I355*$J$4</f>
        <v>3689649.88706738</v>
      </c>
      <c r="K355" s="88" t="n">
        <f aca="false">J355*$K$1</f>
        <v>104479.148025457</v>
      </c>
      <c r="L355" s="88" t="n">
        <f aca="false">K355*$L$1</f>
        <v>2361767.7533</v>
      </c>
      <c r="N355" s="6" t="n">
        <f aca="false">H355-H354</f>
        <v>-587500</v>
      </c>
      <c r="O355" s="189" t="n">
        <f aca="false">N355/42</f>
        <v>-13988.0952380952</v>
      </c>
      <c r="P355" s="189" t="n">
        <f aca="false">O355*$J$4</f>
        <v>-78537.4056547619</v>
      </c>
      <c r="Q355" s="190" t="n">
        <f aca="false">P355*$K$1</f>
        <v>-2223.92950065547</v>
      </c>
      <c r="R355" s="6" t="n">
        <f aca="false">O355*3.594</f>
        <v>-50273.2142857143</v>
      </c>
      <c r="X355" s="147" t="n">
        <f aca="false">B355</f>
        <v>37048</v>
      </c>
      <c r="Y355" s="148" t="n">
        <f aca="false">K355-AA$2</f>
        <v>95249.1480254575</v>
      </c>
      <c r="Z355" s="149" t="n">
        <f aca="false">Z354+1</f>
        <v>6</v>
      </c>
      <c r="AA355" s="150" t="n">
        <f aca="false">Q355*-1</f>
        <v>2223.92950065547</v>
      </c>
      <c r="AB355" s="6" t="n">
        <f aca="false">$AA$3-Y355</f>
        <v>50672.0519745426</v>
      </c>
      <c r="AC355" s="151" t="str">
        <f aca="false">+IF(AF355&gt;$D$3,"*","")</f>
        <v>*</v>
      </c>
      <c r="AF355" s="148" t="n">
        <f aca="false">Y355+AE355-AA355</f>
        <v>93025.218524802</v>
      </c>
    </row>
    <row r="356" customFormat="false" ht="12.75" hidden="false" customHeight="false" outlineLevel="0" collapsed="false">
      <c r="B356" s="101" t="n">
        <v>37049</v>
      </c>
      <c r="C356" s="102"/>
      <c r="D356" s="103"/>
      <c r="E356" s="103"/>
      <c r="F356" s="104" t="n">
        <f aca="false">E356/104.1667*100</f>
        <v>0</v>
      </c>
      <c r="G356" s="199" t="s">
        <v>4</v>
      </c>
      <c r="H356" s="136" t="n">
        <f aca="false">H355-$AP$1</f>
        <v>27012970</v>
      </c>
      <c r="I356" s="6" t="n">
        <f aca="false">H356/42</f>
        <v>643165.952380952</v>
      </c>
      <c r="J356" s="6" t="n">
        <f aca="false">I356*$J$4</f>
        <v>3611112.48141262</v>
      </c>
      <c r="K356" s="88" t="n">
        <f aca="false">J356*$K$1</f>
        <v>102255.218524802</v>
      </c>
      <c r="L356" s="88" t="n">
        <f aca="false">K356*$L$1</f>
        <v>2311495.47333289</v>
      </c>
      <c r="N356" s="6" t="n">
        <f aca="false">H356-H355</f>
        <v>-587500</v>
      </c>
      <c r="O356" s="189" t="n">
        <f aca="false">N356/42</f>
        <v>-13988.0952380952</v>
      </c>
      <c r="P356" s="189" t="n">
        <f aca="false">O356*$J$4</f>
        <v>-78537.4056547619</v>
      </c>
      <c r="Q356" s="190" t="n">
        <f aca="false">P356*$K$1</f>
        <v>-2223.92950065547</v>
      </c>
      <c r="R356" s="6" t="n">
        <f aca="false">O356*3.594</f>
        <v>-50273.2142857143</v>
      </c>
      <c r="X356" s="147" t="n">
        <f aca="false">B356</f>
        <v>37049</v>
      </c>
      <c r="Y356" s="148" t="n">
        <f aca="false">K356-AA$2</f>
        <v>93025.218524802</v>
      </c>
      <c r="Z356" s="149" t="n">
        <f aca="false">Z355+1</f>
        <v>7</v>
      </c>
      <c r="AA356" s="150" t="n">
        <f aca="false">Q356*-1</f>
        <v>2223.92950065547</v>
      </c>
      <c r="AB356" s="6" t="n">
        <f aca="false">$AA$3-Y356</f>
        <v>52895.981475198</v>
      </c>
      <c r="AC356" s="151" t="str">
        <f aca="false">+IF(AF356&gt;$D$3,"*","")</f>
        <v>*</v>
      </c>
      <c r="AF356" s="148" t="n">
        <f aca="false">Y356+AE356-AA356</f>
        <v>90801.2890241465</v>
      </c>
    </row>
    <row r="357" customFormat="false" ht="12.75" hidden="false" customHeight="false" outlineLevel="0" collapsed="false">
      <c r="B357" s="101" t="n">
        <v>37050</v>
      </c>
      <c r="C357" s="102"/>
      <c r="D357" s="103"/>
      <c r="E357" s="103"/>
      <c r="F357" s="104" t="n">
        <f aca="false">E357/104.1667*100</f>
        <v>0</v>
      </c>
      <c r="G357" s="199" t="s">
        <v>4</v>
      </c>
      <c r="H357" s="136" t="n">
        <f aca="false">H356-$AP$1</f>
        <v>26425470</v>
      </c>
      <c r="I357" s="6" t="n">
        <f aca="false">H357/42</f>
        <v>629177.857142857</v>
      </c>
      <c r="J357" s="6" t="n">
        <f aca="false">I357*$J$4</f>
        <v>3532575.07575786</v>
      </c>
      <c r="K357" s="88" t="n">
        <f aca="false">J357*$K$1</f>
        <v>100031.289024147</v>
      </c>
      <c r="L357" s="88" t="n">
        <f aca="false">K357*$L$1</f>
        <v>2261223.19336579</v>
      </c>
      <c r="N357" s="6" t="n">
        <f aca="false">H357-H356</f>
        <v>-587500</v>
      </c>
      <c r="O357" s="189" t="n">
        <f aca="false">N357/42</f>
        <v>-13988.0952380952</v>
      </c>
      <c r="P357" s="189" t="n">
        <f aca="false">O357*$J$4</f>
        <v>-78537.4056547619</v>
      </c>
      <c r="Q357" s="190" t="n">
        <f aca="false">P357*$K$1</f>
        <v>-2223.92950065547</v>
      </c>
      <c r="R357" s="6" t="n">
        <f aca="false">O357*3.594</f>
        <v>-50273.2142857143</v>
      </c>
      <c r="X357" s="147" t="n">
        <f aca="false">B357</f>
        <v>37050</v>
      </c>
      <c r="Y357" s="148" t="n">
        <f aca="false">K357-AA$2</f>
        <v>90801.2890241465</v>
      </c>
      <c r="Z357" s="149" t="n">
        <f aca="false">Z356+1</f>
        <v>8</v>
      </c>
      <c r="AA357" s="150" t="n">
        <f aca="false">Q357*-1</f>
        <v>2223.92950065547</v>
      </c>
      <c r="AB357" s="6" t="n">
        <f aca="false">$AA$3-Y357</f>
        <v>55119.9109758535</v>
      </c>
      <c r="AC357" s="151" t="str">
        <f aca="false">+IF(AF357&gt;$D$3,"*","")</f>
        <v>*</v>
      </c>
      <c r="AF357" s="148" t="n">
        <f aca="false">Y357+AE357-AA357</f>
        <v>88577.3595234911</v>
      </c>
    </row>
    <row r="358" customFormat="false" ht="12.75" hidden="false" customHeight="false" outlineLevel="0" collapsed="false">
      <c r="B358" s="101" t="n">
        <v>37051</v>
      </c>
      <c r="C358" s="102"/>
      <c r="D358" s="103"/>
      <c r="E358" s="103"/>
      <c r="F358" s="104" t="n">
        <f aca="false">E358/104.1667*100</f>
        <v>0</v>
      </c>
      <c r="G358" s="199" t="s">
        <v>4</v>
      </c>
      <c r="H358" s="136" t="n">
        <f aca="false">H357-$AP$1</f>
        <v>25837970</v>
      </c>
      <c r="I358" s="6" t="n">
        <f aca="false">H358/42</f>
        <v>615189.761904762</v>
      </c>
      <c r="J358" s="6" t="n">
        <f aca="false">I358*$J$4</f>
        <v>3454037.6701031</v>
      </c>
      <c r="K358" s="88" t="n">
        <f aca="false">J358*$K$1</f>
        <v>97807.3595234911</v>
      </c>
      <c r="L358" s="88" t="n">
        <f aca="false">K358*$L$1</f>
        <v>2210950.91339868</v>
      </c>
      <c r="N358" s="6" t="n">
        <f aca="false">H358-H357</f>
        <v>-587500</v>
      </c>
      <c r="O358" s="189" t="n">
        <f aca="false">N358/42</f>
        <v>-13988.0952380952</v>
      </c>
      <c r="P358" s="189" t="n">
        <f aca="false">O358*$J$4</f>
        <v>-78537.4056547619</v>
      </c>
      <c r="Q358" s="190" t="n">
        <f aca="false">P358*$K$1</f>
        <v>-2223.92950065547</v>
      </c>
      <c r="R358" s="6" t="n">
        <f aca="false">O358*3.594</f>
        <v>-50273.2142857143</v>
      </c>
      <c r="X358" s="147" t="n">
        <f aca="false">B358</f>
        <v>37051</v>
      </c>
      <c r="Y358" s="148" t="n">
        <f aca="false">K358-AA$2</f>
        <v>88577.3595234911</v>
      </c>
      <c r="Z358" s="149" t="n">
        <f aca="false">Z357+1</f>
        <v>9</v>
      </c>
      <c r="AA358" s="150" t="n">
        <f aca="false">Q358*-1</f>
        <v>2223.92950065547</v>
      </c>
      <c r="AB358" s="6" t="n">
        <f aca="false">$AA$3-Y358</f>
        <v>57343.840476509</v>
      </c>
      <c r="AC358" s="151" t="str">
        <f aca="false">+IF(AF358&gt;$D$3,"*","")</f>
        <v>*</v>
      </c>
      <c r="AF358" s="148" t="n">
        <f aca="false">Y358+AE358-AA358</f>
        <v>86353.4300228356</v>
      </c>
    </row>
    <row r="359" customFormat="false" ht="12.75" hidden="false" customHeight="false" outlineLevel="0" collapsed="false">
      <c r="B359" s="101" t="n">
        <v>37052</v>
      </c>
      <c r="C359" s="102"/>
      <c r="D359" s="103"/>
      <c r="E359" s="103"/>
      <c r="F359" s="104" t="n">
        <f aca="false">E359/104.1667*100</f>
        <v>0</v>
      </c>
      <c r="G359" s="199" t="s">
        <v>4</v>
      </c>
      <c r="H359" s="136" t="n">
        <f aca="false">H358-$AP$1</f>
        <v>25250470</v>
      </c>
      <c r="I359" s="6" t="n">
        <f aca="false">H359/42</f>
        <v>601201.666666667</v>
      </c>
      <c r="J359" s="6" t="n">
        <f aca="false">I359*$J$4</f>
        <v>3375500.26444833</v>
      </c>
      <c r="K359" s="88" t="n">
        <f aca="false">J359*$K$1</f>
        <v>95583.4300228356</v>
      </c>
      <c r="L359" s="88" t="n">
        <f aca="false">K359*$L$1</f>
        <v>2160678.63343157</v>
      </c>
      <c r="N359" s="6" t="n">
        <f aca="false">H359-H358</f>
        <v>-587500</v>
      </c>
      <c r="O359" s="189" t="n">
        <f aca="false">N359/42</f>
        <v>-13988.0952380952</v>
      </c>
      <c r="P359" s="189" t="n">
        <f aca="false">O359*$J$4</f>
        <v>-78537.4056547619</v>
      </c>
      <c r="Q359" s="190" t="n">
        <f aca="false">P359*$K$1</f>
        <v>-2223.92950065547</v>
      </c>
      <c r="R359" s="6" t="n">
        <f aca="false">O359*3.594</f>
        <v>-50273.2142857143</v>
      </c>
      <c r="X359" s="147" t="n">
        <f aca="false">B359</f>
        <v>37052</v>
      </c>
      <c r="Y359" s="148" t="n">
        <f aca="false">K359-AA$2</f>
        <v>86353.4300228356</v>
      </c>
      <c r="Z359" s="149" t="n">
        <f aca="false">Z358+1</f>
        <v>10</v>
      </c>
      <c r="AA359" s="150" t="n">
        <f aca="false">Q359*-1</f>
        <v>2223.92950065547</v>
      </c>
      <c r="AB359" s="6" t="n">
        <f aca="false">$AA$3-Y359</f>
        <v>59567.7699771644</v>
      </c>
      <c r="AC359" s="151" t="str">
        <f aca="false">+IF(AF359&gt;$D$3,"*","")</f>
        <v>*</v>
      </c>
      <c r="AF359" s="148" t="n">
        <f aca="false">Y359+AE359-AA359</f>
        <v>84129.5005221801</v>
      </c>
    </row>
    <row r="360" customFormat="false" ht="12.75" hidden="false" customHeight="false" outlineLevel="0" collapsed="false">
      <c r="B360" s="101" t="n">
        <v>37053</v>
      </c>
      <c r="C360" s="102"/>
      <c r="D360" s="103"/>
      <c r="E360" s="103"/>
      <c r="F360" s="104" t="n">
        <f aca="false">E360/104.1667*100</f>
        <v>0</v>
      </c>
      <c r="G360" s="199" t="s">
        <v>4</v>
      </c>
      <c r="H360" s="136" t="n">
        <f aca="false">H359-$AP$1</f>
        <v>24662970</v>
      </c>
      <c r="I360" s="6" t="n">
        <f aca="false">H360/42</f>
        <v>587213.571428572</v>
      </c>
      <c r="J360" s="6" t="n">
        <f aca="false">I360*$J$4</f>
        <v>3296962.85879357</v>
      </c>
      <c r="K360" s="88" t="n">
        <f aca="false">J360*$K$1</f>
        <v>93359.5005221801</v>
      </c>
      <c r="L360" s="88" t="n">
        <f aca="false">K360*$L$1</f>
        <v>2110406.35346446</v>
      </c>
      <c r="N360" s="6" t="n">
        <f aca="false">H360-H359</f>
        <v>-587500</v>
      </c>
      <c r="O360" s="189" t="n">
        <f aca="false">N360/42</f>
        <v>-13988.0952380952</v>
      </c>
      <c r="P360" s="189" t="n">
        <f aca="false">O360*$J$4</f>
        <v>-78537.4056547619</v>
      </c>
      <c r="Q360" s="190" t="n">
        <f aca="false">P360*$K$1</f>
        <v>-2223.92950065547</v>
      </c>
      <c r="R360" s="6" t="n">
        <f aca="false">O360*3.594</f>
        <v>-50273.2142857143</v>
      </c>
      <c r="X360" s="147" t="n">
        <f aca="false">B360</f>
        <v>37053</v>
      </c>
      <c r="Y360" s="148" t="n">
        <f aca="false">K360-AA$2</f>
        <v>84129.5005221801</v>
      </c>
      <c r="Z360" s="149" t="n">
        <f aca="false">Z359+1</f>
        <v>11</v>
      </c>
      <c r="AA360" s="150" t="n">
        <f aca="false">Q360*-1</f>
        <v>2223.92950065547</v>
      </c>
      <c r="AB360" s="6" t="n">
        <f aca="false">$AA$3-Y360</f>
        <v>61791.6994778199</v>
      </c>
      <c r="AC360" s="151" t="str">
        <f aca="false">+IF(AF360&gt;$D$3,"*","")</f>
        <v>*</v>
      </c>
      <c r="AF360" s="148" t="n">
        <f aca="false">Y360+AE360-AA360</f>
        <v>81905.5710215247</v>
      </c>
    </row>
    <row r="361" customFormat="false" ht="12.75" hidden="false" customHeight="false" outlineLevel="0" collapsed="false">
      <c r="B361" s="101" t="n">
        <v>37054</v>
      </c>
      <c r="C361" s="102"/>
      <c r="D361" s="103"/>
      <c r="E361" s="103"/>
      <c r="F361" s="104" t="n">
        <f aca="false">E361/104.1667*100</f>
        <v>0</v>
      </c>
      <c r="G361" s="199" t="s">
        <v>4</v>
      </c>
      <c r="H361" s="6" t="n">
        <f aca="false">H360-$AP$2</f>
        <v>23868970</v>
      </c>
      <c r="I361" s="6" t="n">
        <f aca="false">H361/42</f>
        <v>568308.80952381</v>
      </c>
      <c r="J361" s="6" t="n">
        <f aca="false">I361*$J$4</f>
        <v>3190820.39055548</v>
      </c>
      <c r="K361" s="88" t="n">
        <f aca="false">J361*$K$1</f>
        <v>90353.8834608687</v>
      </c>
      <c r="L361" s="88" t="n">
        <f aca="false">K361*$L$1</f>
        <v>2042463.90190041</v>
      </c>
      <c r="N361" s="6" t="n">
        <f aca="false">H361-H360</f>
        <v>-794000</v>
      </c>
      <c r="O361" s="189" t="n">
        <f aca="false">N361/42</f>
        <v>-18904.7619047619</v>
      </c>
      <c r="P361" s="189" t="n">
        <f aca="false">O361*$J$4</f>
        <v>-106142.468238095</v>
      </c>
      <c r="Q361" s="190" t="n">
        <f aca="false">P361*$K$1</f>
        <v>-3005.61706131139</v>
      </c>
      <c r="R361" s="6" t="n">
        <f aca="false">O361*3.594</f>
        <v>-67943.7142857143</v>
      </c>
      <c r="X361" s="147" t="n">
        <f aca="false">B361</f>
        <v>37054</v>
      </c>
      <c r="Y361" s="148" t="n">
        <f aca="false">K361-AA$2</f>
        <v>81123.8834608687</v>
      </c>
      <c r="Z361" s="149" t="n">
        <f aca="false">Z360+1</f>
        <v>12</v>
      </c>
      <c r="AA361" s="150" t="n">
        <f aca="false">Q361*-1</f>
        <v>3005.61706131139</v>
      </c>
      <c r="AB361" s="6" t="n">
        <f aca="false">$AA$3-Y361</f>
        <v>64797.3165391313</v>
      </c>
      <c r="AC361" s="151" t="str">
        <f aca="false">+IF(AF361&gt;$D$3,"*","")</f>
        <v>*</v>
      </c>
      <c r="AF361" s="148" t="n">
        <f aca="false">Y361+AE361-AA361</f>
        <v>78118.2663995573</v>
      </c>
    </row>
    <row r="362" customFormat="false" ht="12.75" hidden="false" customHeight="false" outlineLevel="0" collapsed="false">
      <c r="B362" s="101" t="n">
        <v>37055</v>
      </c>
      <c r="C362" s="102"/>
      <c r="D362" s="103"/>
      <c r="E362" s="103"/>
      <c r="F362" s="104" t="n">
        <f aca="false">E362/104.1667*100</f>
        <v>0</v>
      </c>
      <c r="G362" s="199" t="s">
        <v>4</v>
      </c>
      <c r="H362" s="6" t="n">
        <f aca="false">H361-$AP$2</f>
        <v>23074970</v>
      </c>
      <c r="I362" s="6" t="n">
        <f aca="false">H362/42</f>
        <v>549404.047619048</v>
      </c>
      <c r="J362" s="6" t="n">
        <f aca="false">I362*$J$4</f>
        <v>3084677.92231738</v>
      </c>
      <c r="K362" s="88" t="n">
        <f aca="false">J362*$K$1</f>
        <v>87348.2663995573</v>
      </c>
      <c r="L362" s="88" t="n">
        <f aca="false">K362*$L$1</f>
        <v>1974521.45033635</v>
      </c>
      <c r="N362" s="6" t="n">
        <f aca="false">H362-H361</f>
        <v>-794000</v>
      </c>
      <c r="O362" s="189" t="n">
        <f aca="false">N362/42</f>
        <v>-18904.7619047619</v>
      </c>
      <c r="P362" s="189" t="n">
        <f aca="false">O362*$J$4</f>
        <v>-106142.468238095</v>
      </c>
      <c r="Q362" s="190" t="n">
        <f aca="false">P362*$K$1</f>
        <v>-3005.61706131139</v>
      </c>
      <c r="R362" s="6" t="n">
        <f aca="false">O362*3.594</f>
        <v>-67943.7142857143</v>
      </c>
      <c r="X362" s="147" t="n">
        <f aca="false">B362</f>
        <v>37055</v>
      </c>
      <c r="Y362" s="148" t="n">
        <f aca="false">K362-AA$2</f>
        <v>78118.2663995573</v>
      </c>
      <c r="Z362" s="149" t="n">
        <f aca="false">Z361+1</f>
        <v>13</v>
      </c>
      <c r="AA362" s="150" t="n">
        <f aca="false">Q362*-1</f>
        <v>3005.61706131139</v>
      </c>
      <c r="AB362" s="6" t="n">
        <f aca="false">$AA$3-Y362</f>
        <v>67802.9336004427</v>
      </c>
      <c r="AC362" s="151" t="str">
        <f aca="false">+IF(AF362&gt;$D$3,"*","")</f>
        <v>*</v>
      </c>
      <c r="AF362" s="148" t="n">
        <f aca="false">Y362+AE362-AA362</f>
        <v>75112.6493382459</v>
      </c>
    </row>
    <row r="363" customFormat="false" ht="12.75" hidden="false" customHeight="false" outlineLevel="0" collapsed="false">
      <c r="A363" s="168"/>
      <c r="B363" s="169" t="n">
        <v>37056</v>
      </c>
      <c r="C363" s="184"/>
      <c r="D363" s="131"/>
      <c r="E363" s="131"/>
      <c r="F363" s="170" t="n">
        <f aca="false">E363/104.1667*100</f>
        <v>0</v>
      </c>
      <c r="G363" s="199" t="s">
        <v>4</v>
      </c>
      <c r="H363" s="6" t="n">
        <f aca="false">H362-$AP$2</f>
        <v>22280970</v>
      </c>
      <c r="I363" s="6" t="n">
        <f aca="false">H363/42</f>
        <v>530499.285714286</v>
      </c>
      <c r="J363" s="6" t="n">
        <f aca="false">I363*$J$4</f>
        <v>2978535.45407929</v>
      </c>
      <c r="K363" s="185" t="n">
        <f aca="false">J363*$K$1</f>
        <v>84342.6493382459</v>
      </c>
      <c r="L363" s="185" t="n">
        <f aca="false">K363*$L$1</f>
        <v>1906578.99877229</v>
      </c>
      <c r="M363" s="168"/>
      <c r="N363" s="6" t="n">
        <f aca="false">H363-H362</f>
        <v>-794000</v>
      </c>
      <c r="O363" s="186" t="n">
        <f aca="false">N363/42</f>
        <v>-18904.7619047619</v>
      </c>
      <c r="P363" s="186" t="n">
        <f aca="false">O363*$J$4</f>
        <v>-106142.468238095</v>
      </c>
      <c r="Q363" s="187" t="n">
        <f aca="false">P363*$K$1</f>
        <v>-3005.61706131139</v>
      </c>
      <c r="R363" s="6" t="n">
        <f aca="false">O363*3.594</f>
        <v>-67943.7142857143</v>
      </c>
      <c r="S363" s="168"/>
      <c r="T363" s="168"/>
      <c r="U363" s="168"/>
      <c r="V363" s="168"/>
      <c r="W363" s="168"/>
      <c r="X363" s="171" t="n">
        <f aca="false">B363</f>
        <v>37056</v>
      </c>
      <c r="Y363" s="148" t="n">
        <f aca="false">K363-AA$2</f>
        <v>75112.6493382459</v>
      </c>
      <c r="Z363" s="149" t="n">
        <f aca="false">Z362+1</f>
        <v>14</v>
      </c>
      <c r="AA363" s="150" t="n">
        <f aca="false">Q363*-1</f>
        <v>3005.61706131139</v>
      </c>
      <c r="AB363" s="6" t="n">
        <f aca="false">$AA$3-Y363</f>
        <v>70808.5506617541</v>
      </c>
      <c r="AC363" s="172" t="str">
        <f aca="false">+IF(AF363&gt;$D$3,"*","")</f>
        <v>*</v>
      </c>
      <c r="AD363" s="168"/>
      <c r="AE363" s="168"/>
      <c r="AF363" s="148" t="n">
        <f aca="false">Y363+AE363-AA363</f>
        <v>72107.0322769345</v>
      </c>
      <c r="AG363" s="168"/>
      <c r="AH363" s="168"/>
      <c r="AI363" s="168"/>
      <c r="AJ363" s="168"/>
      <c r="AK363" s="168"/>
      <c r="AL363" s="168"/>
      <c r="AM363" s="168"/>
      <c r="AN363" s="168"/>
      <c r="AO363" s="168"/>
      <c r="AP363" s="168"/>
      <c r="AQ363" s="168"/>
      <c r="AR363" s="168"/>
      <c r="AS363" s="168"/>
    </row>
    <row r="364" customFormat="false" ht="12.75" hidden="false" customHeight="false" outlineLevel="0" collapsed="false">
      <c r="B364" s="101" t="n">
        <v>37057</v>
      </c>
      <c r="C364" s="102"/>
      <c r="D364" s="103"/>
      <c r="E364" s="103"/>
      <c r="F364" s="104" t="n">
        <f aca="false">E364/104.1667*100</f>
        <v>0</v>
      </c>
      <c r="G364" s="199" t="s">
        <v>4</v>
      </c>
      <c r="H364" s="6" t="n">
        <f aca="false">H363-$AP$2</f>
        <v>21486970</v>
      </c>
      <c r="I364" s="6" t="n">
        <f aca="false">H364/42</f>
        <v>511594.523809524</v>
      </c>
      <c r="J364" s="6" t="n">
        <f aca="false">I364*$J$4</f>
        <v>2872392.98584119</v>
      </c>
      <c r="K364" s="88" t="n">
        <f aca="false">J364*$K$1</f>
        <v>81337.0322769345</v>
      </c>
      <c r="L364" s="88" t="n">
        <f aca="false">K364*$L$1</f>
        <v>1838636.54720824</v>
      </c>
      <c r="N364" s="6" t="n">
        <f aca="false">H364-H363</f>
        <v>-794000</v>
      </c>
      <c r="O364" s="189" t="n">
        <f aca="false">N364/42</f>
        <v>-18904.7619047619</v>
      </c>
      <c r="P364" s="189" t="n">
        <f aca="false">O364*$J$4</f>
        <v>-106142.468238095</v>
      </c>
      <c r="Q364" s="190" t="n">
        <f aca="false">P364*$K$1</f>
        <v>-3005.61706131139</v>
      </c>
      <c r="R364" s="6" t="n">
        <f aca="false">O364*3.594</f>
        <v>-67943.7142857143</v>
      </c>
      <c r="X364" s="147" t="n">
        <f aca="false">B364</f>
        <v>37057</v>
      </c>
      <c r="Y364" s="148" t="n">
        <f aca="false">K364-AA$2</f>
        <v>72107.0322769345</v>
      </c>
      <c r="Z364" s="149" t="n">
        <f aca="false">Z363+1</f>
        <v>15</v>
      </c>
      <c r="AA364" s="150" t="n">
        <f aca="false">Q364*-1</f>
        <v>3005.61706131139</v>
      </c>
      <c r="AB364" s="6" t="n">
        <f aca="false">$AA$3-Y364</f>
        <v>73814.1677230655</v>
      </c>
      <c r="AC364" s="151" t="str">
        <f aca="false">+IF(AF364&gt;$D$3,"*","")</f>
        <v>*</v>
      </c>
      <c r="AF364" s="148" t="n">
        <f aca="false">Y364+AE364-AA364</f>
        <v>69101.4152156231</v>
      </c>
    </row>
    <row r="365" customFormat="false" ht="12.75" hidden="false" customHeight="false" outlineLevel="0" collapsed="false">
      <c r="B365" s="101" t="n">
        <v>37058</v>
      </c>
      <c r="C365" s="102"/>
      <c r="D365" s="103"/>
      <c r="E365" s="103"/>
      <c r="F365" s="104" t="n">
        <f aca="false">E365/104.1667*100</f>
        <v>0</v>
      </c>
      <c r="G365" s="199" t="s">
        <v>4</v>
      </c>
      <c r="H365" s="6" t="n">
        <f aca="false">H364-$AP$2</f>
        <v>20692970</v>
      </c>
      <c r="I365" s="6" t="n">
        <f aca="false">H365/42</f>
        <v>492689.761904762</v>
      </c>
      <c r="J365" s="6" t="n">
        <f aca="false">I365*$J$4</f>
        <v>2766250.5176031</v>
      </c>
      <c r="K365" s="88" t="n">
        <f aca="false">J365*$K$1</f>
        <v>78331.4152156232</v>
      </c>
      <c r="L365" s="88" t="n">
        <f aca="false">K365*$L$1</f>
        <v>1770694.09564418</v>
      </c>
      <c r="N365" s="6" t="n">
        <f aca="false">H365-H364</f>
        <v>-794000</v>
      </c>
      <c r="O365" s="189" t="n">
        <f aca="false">N365/42</f>
        <v>-18904.7619047619</v>
      </c>
      <c r="P365" s="189" t="n">
        <f aca="false">O365*$J$4</f>
        <v>-106142.468238095</v>
      </c>
      <c r="Q365" s="190" t="n">
        <f aca="false">P365*$K$1</f>
        <v>-3005.61706131139</v>
      </c>
      <c r="R365" s="6" t="n">
        <f aca="false">O365*3.594</f>
        <v>-67943.7142857143</v>
      </c>
      <c r="X365" s="147" t="n">
        <f aca="false">B365</f>
        <v>37058</v>
      </c>
      <c r="Y365" s="148" t="n">
        <f aca="false">K365-AA$2</f>
        <v>69101.4152156232</v>
      </c>
      <c r="Z365" s="149" t="n">
        <f aca="false">Z364+1</f>
        <v>16</v>
      </c>
      <c r="AA365" s="150" t="n">
        <f aca="false">Q365*-1</f>
        <v>3005.61706131139</v>
      </c>
      <c r="AB365" s="6" t="n">
        <f aca="false">$AA$3-Y365</f>
        <v>76819.7847843769</v>
      </c>
      <c r="AC365" s="151" t="str">
        <f aca="false">+IF(AF365&gt;$D$3,"*","")</f>
        <v>*</v>
      </c>
      <c r="AF365" s="148" t="n">
        <f aca="false">Y365+AE365-AA365</f>
        <v>66095.7981543118</v>
      </c>
    </row>
    <row r="366" customFormat="false" ht="12.75" hidden="false" customHeight="false" outlineLevel="0" collapsed="false">
      <c r="B366" s="101" t="n">
        <v>37059</v>
      </c>
      <c r="C366" s="102"/>
      <c r="D366" s="103"/>
      <c r="E366" s="103"/>
      <c r="F366" s="104" t="n">
        <f aca="false">E366/104.1667*100</f>
        <v>0</v>
      </c>
      <c r="G366" s="199" t="s">
        <v>4</v>
      </c>
      <c r="H366" s="6" t="n">
        <f aca="false">H365-$AP$2</f>
        <v>19898970</v>
      </c>
      <c r="I366" s="6" t="n">
        <f aca="false">H366/42</f>
        <v>473785</v>
      </c>
      <c r="J366" s="6" t="n">
        <f aca="false">I366*$J$4</f>
        <v>2660108.049365</v>
      </c>
      <c r="K366" s="88" t="n">
        <f aca="false">J366*$K$1</f>
        <v>75325.7981543118</v>
      </c>
      <c r="L366" s="88" t="n">
        <f aca="false">K366*$L$1</f>
        <v>1702751.64408012</v>
      </c>
      <c r="N366" s="6" t="n">
        <f aca="false">H366-H365</f>
        <v>-794000</v>
      </c>
      <c r="O366" s="189" t="n">
        <f aca="false">N366/42</f>
        <v>-18904.7619047619</v>
      </c>
      <c r="P366" s="189" t="n">
        <f aca="false">O366*$J$4</f>
        <v>-106142.468238095</v>
      </c>
      <c r="Q366" s="190" t="n">
        <f aca="false">P366*$K$1</f>
        <v>-3005.61706131139</v>
      </c>
      <c r="R366" s="6" t="n">
        <f aca="false">O366*3.594</f>
        <v>-67943.7142857143</v>
      </c>
      <c r="X366" s="147" t="n">
        <f aca="false">B366</f>
        <v>37059</v>
      </c>
      <c r="Y366" s="148" t="n">
        <f aca="false">K366-AA$2</f>
        <v>66095.7981543118</v>
      </c>
      <c r="Z366" s="149" t="n">
        <f aca="false">Z365+1</f>
        <v>17</v>
      </c>
      <c r="AA366" s="150" t="n">
        <f aca="false">Q366*-1</f>
        <v>3005.61706131139</v>
      </c>
      <c r="AB366" s="6" t="n">
        <f aca="false">$AA$3-Y366</f>
        <v>79825.4018456883</v>
      </c>
      <c r="AC366" s="151" t="str">
        <f aca="false">+IF(AF366&gt;$D$3,"*","")</f>
        <v>*</v>
      </c>
      <c r="AF366" s="148" t="n">
        <f aca="false">Y366+AE366-AA366</f>
        <v>63090.1810930004</v>
      </c>
    </row>
    <row r="367" customFormat="false" ht="12.75" hidden="false" customHeight="false" outlineLevel="0" collapsed="false">
      <c r="B367" s="101" t="n">
        <v>37060</v>
      </c>
      <c r="C367" s="102"/>
      <c r="D367" s="103"/>
      <c r="E367" s="103"/>
      <c r="F367" s="104" t="n">
        <f aca="false">E367/104.1667*100</f>
        <v>0</v>
      </c>
      <c r="G367" s="199" t="s">
        <v>4</v>
      </c>
      <c r="H367" s="6" t="n">
        <f aca="false">H366-$AP$2</f>
        <v>19104970</v>
      </c>
      <c r="I367" s="6" t="n">
        <f aca="false">H367/42</f>
        <v>454880.238095238</v>
      </c>
      <c r="J367" s="6" t="n">
        <f aca="false">I367*$J$4</f>
        <v>2553965.5811269</v>
      </c>
      <c r="K367" s="88" t="n">
        <f aca="false">J367*$K$1</f>
        <v>72320.1810930004</v>
      </c>
      <c r="L367" s="88" t="n">
        <f aca="false">K367*$L$1</f>
        <v>1634809.19251607</v>
      </c>
      <c r="N367" s="6" t="n">
        <f aca="false">H367-H366</f>
        <v>-794000</v>
      </c>
      <c r="O367" s="189" t="n">
        <f aca="false">N367/42</f>
        <v>-18904.7619047619</v>
      </c>
      <c r="P367" s="189" t="n">
        <f aca="false">O367*$J$4</f>
        <v>-106142.468238095</v>
      </c>
      <c r="Q367" s="190" t="n">
        <f aca="false">P367*$K$1</f>
        <v>-3005.61706131139</v>
      </c>
      <c r="R367" s="6" t="n">
        <f aca="false">O367*3.594</f>
        <v>-67943.7142857143</v>
      </c>
      <c r="X367" s="147" t="n">
        <f aca="false">B367</f>
        <v>37060</v>
      </c>
      <c r="Y367" s="148" t="n">
        <f aca="false">K367-AA$2</f>
        <v>63090.1810930004</v>
      </c>
      <c r="Z367" s="149" t="n">
        <f aca="false">Z366+1</f>
        <v>18</v>
      </c>
      <c r="AA367" s="150" t="n">
        <f aca="false">Q367*-1</f>
        <v>3005.61706131139</v>
      </c>
      <c r="AB367" s="6" t="n">
        <f aca="false">$AA$3-Y367</f>
        <v>82831.0189069996</v>
      </c>
      <c r="AC367" s="151" t="str">
        <f aca="false">+IF(AF367&gt;$D$3,"*","")</f>
        <v>*</v>
      </c>
      <c r="AF367" s="148" t="n">
        <f aca="false">Y367+AE367-AA367</f>
        <v>60084.564031689</v>
      </c>
    </row>
    <row r="368" customFormat="false" ht="12.75" hidden="false" customHeight="false" outlineLevel="0" collapsed="false">
      <c r="B368" s="101" t="n">
        <v>37061</v>
      </c>
      <c r="C368" s="102"/>
      <c r="D368" s="103"/>
      <c r="E368" s="103"/>
      <c r="F368" s="104" t="n">
        <f aca="false">E368/104.1667*100</f>
        <v>0</v>
      </c>
      <c r="G368" s="199" t="s">
        <v>4</v>
      </c>
      <c r="H368" s="6" t="n">
        <f aca="false">H367-$AP$2</f>
        <v>18310970</v>
      </c>
      <c r="I368" s="6" t="n">
        <f aca="false">H368/42</f>
        <v>435975.476190476</v>
      </c>
      <c r="J368" s="6" t="n">
        <f aca="false">I368*$J$4</f>
        <v>2447823.11288881</v>
      </c>
      <c r="K368" s="88" t="n">
        <f aca="false">J368*$K$1</f>
        <v>69314.564031689</v>
      </c>
      <c r="L368" s="88" t="n">
        <f aca="false">K368*$L$1</f>
        <v>1566866.74095201</v>
      </c>
      <c r="N368" s="6" t="n">
        <f aca="false">H368-H367</f>
        <v>-794000</v>
      </c>
      <c r="O368" s="189" t="n">
        <f aca="false">N368/42</f>
        <v>-18904.7619047619</v>
      </c>
      <c r="P368" s="189" t="n">
        <f aca="false">O368*$J$4</f>
        <v>-106142.468238095</v>
      </c>
      <c r="Q368" s="190" t="n">
        <f aca="false">P368*$K$1</f>
        <v>-3005.61706131139</v>
      </c>
      <c r="R368" s="6" t="n">
        <f aca="false">O368*3.594</f>
        <v>-67943.7142857143</v>
      </c>
      <c r="X368" s="147" t="n">
        <f aca="false">B368</f>
        <v>37061</v>
      </c>
      <c r="Y368" s="148" t="n">
        <f aca="false">K368-AA$2</f>
        <v>60084.564031689</v>
      </c>
      <c r="Z368" s="149" t="n">
        <f aca="false">Z367+1</f>
        <v>19</v>
      </c>
      <c r="AA368" s="150" t="n">
        <f aca="false">Q368*-1</f>
        <v>3005.61706131139</v>
      </c>
      <c r="AB368" s="6" t="n">
        <f aca="false">$AA$3-Y368</f>
        <v>85836.635968311</v>
      </c>
      <c r="AC368" s="151" t="str">
        <f aca="false">+IF(AF368&gt;$D$3,"*","")</f>
        <v>*</v>
      </c>
      <c r="AF368" s="148" t="n">
        <f aca="false">Y368+AE368-AA368</f>
        <v>57078.9469703776</v>
      </c>
    </row>
    <row r="369" customFormat="false" ht="12.75" hidden="false" customHeight="false" outlineLevel="0" collapsed="false">
      <c r="B369" s="101" t="n">
        <v>37062</v>
      </c>
      <c r="C369" s="102"/>
      <c r="D369" s="103"/>
      <c r="E369" s="103"/>
      <c r="F369" s="104" t="n">
        <f aca="false">E369/104.1667*100</f>
        <v>0</v>
      </c>
      <c r="G369" s="199" t="s">
        <v>4</v>
      </c>
      <c r="H369" s="6" t="n">
        <f aca="false">H368-$AP$2</f>
        <v>17516970</v>
      </c>
      <c r="I369" s="6" t="n">
        <f aca="false">H369/42</f>
        <v>417070.714285714</v>
      </c>
      <c r="J369" s="6" t="n">
        <f aca="false">I369*$J$4</f>
        <v>2341680.64465071</v>
      </c>
      <c r="K369" s="88" t="n">
        <f aca="false">J369*$K$1</f>
        <v>66308.9469703776</v>
      </c>
      <c r="L369" s="88" t="n">
        <f aca="false">K369*$L$1</f>
        <v>1498924.28938795</v>
      </c>
      <c r="N369" s="6" t="n">
        <f aca="false">H369-H368</f>
        <v>-794000</v>
      </c>
      <c r="O369" s="189" t="n">
        <f aca="false">N369/42</f>
        <v>-18904.7619047619</v>
      </c>
      <c r="P369" s="189" t="n">
        <f aca="false">O369*$J$4</f>
        <v>-106142.468238095</v>
      </c>
      <c r="Q369" s="190" t="n">
        <f aca="false">P369*$K$1</f>
        <v>-3005.61706131139</v>
      </c>
      <c r="R369" s="6" t="n">
        <f aca="false">O369*3.594</f>
        <v>-67943.7142857143</v>
      </c>
      <c r="X369" s="147" t="n">
        <f aca="false">B369</f>
        <v>37062</v>
      </c>
      <c r="Y369" s="148" t="n">
        <f aca="false">K369-AA$2</f>
        <v>57078.9469703776</v>
      </c>
      <c r="Z369" s="149" t="n">
        <f aca="false">Z368+1</f>
        <v>20</v>
      </c>
      <c r="AA369" s="150" t="n">
        <f aca="false">Q369*-1</f>
        <v>3005.61706131139</v>
      </c>
      <c r="AB369" s="6" t="n">
        <f aca="false">$AA$3-Y369</f>
        <v>88842.2530296224</v>
      </c>
      <c r="AC369" s="151" t="str">
        <f aca="false">+IF(AF369&gt;$D$3,"*","")</f>
        <v>*</v>
      </c>
      <c r="AF369" s="148" t="n">
        <f aca="false">Y369+AE369-AA369</f>
        <v>54073.3299090662</v>
      </c>
    </row>
    <row r="370" customFormat="false" ht="12.75" hidden="false" customHeight="false" outlineLevel="0" collapsed="false">
      <c r="B370" s="101" t="n">
        <v>37063</v>
      </c>
      <c r="C370" s="102"/>
      <c r="D370" s="103"/>
      <c r="E370" s="103"/>
      <c r="F370" s="104" t="n">
        <f aca="false">E370/104.1667*100</f>
        <v>0</v>
      </c>
      <c r="G370" s="199" t="s">
        <v>4</v>
      </c>
      <c r="H370" s="6" t="n">
        <f aca="false">H369-$AP$2</f>
        <v>16722970</v>
      </c>
      <c r="I370" s="6" t="n">
        <f aca="false">H370/42</f>
        <v>398165.952380952</v>
      </c>
      <c r="J370" s="6" t="n">
        <f aca="false">I370*$J$4</f>
        <v>2235538.17641262</v>
      </c>
      <c r="K370" s="88" t="n">
        <f aca="false">J370*$K$1</f>
        <v>63303.3299090662</v>
      </c>
      <c r="L370" s="88" t="n">
        <f aca="false">K370*$L$1</f>
        <v>1430981.8378239</v>
      </c>
      <c r="N370" s="6" t="n">
        <f aca="false">H370-H369</f>
        <v>-794000</v>
      </c>
      <c r="O370" s="189" t="n">
        <f aca="false">N370/42</f>
        <v>-18904.7619047619</v>
      </c>
      <c r="P370" s="189" t="n">
        <f aca="false">O370*$J$4</f>
        <v>-106142.468238095</v>
      </c>
      <c r="Q370" s="190" t="n">
        <f aca="false">P370*$K$1</f>
        <v>-3005.61706131139</v>
      </c>
      <c r="R370" s="6" t="n">
        <f aca="false">O370*3.594</f>
        <v>-67943.7142857143</v>
      </c>
      <c r="X370" s="147" t="n">
        <f aca="false">B370</f>
        <v>37063</v>
      </c>
      <c r="Y370" s="148" t="n">
        <f aca="false">K370-AA$2</f>
        <v>54073.3299090662</v>
      </c>
      <c r="Z370" s="149" t="n">
        <f aca="false">Z369+1</f>
        <v>21</v>
      </c>
      <c r="AA370" s="150" t="n">
        <f aca="false">Q370*-1</f>
        <v>3005.61706131139</v>
      </c>
      <c r="AB370" s="6" t="n">
        <f aca="false">$AA$3-Y370</f>
        <v>91847.8700909338</v>
      </c>
      <c r="AC370" s="151" t="str">
        <f aca="false">+IF(AF370&gt;$D$3,"*","")</f>
        <v>*</v>
      </c>
      <c r="AF370" s="148" t="n">
        <f aca="false">Y370+AE370-AA370</f>
        <v>51067.7128477548</v>
      </c>
    </row>
    <row r="371" customFormat="false" ht="12.75" hidden="false" customHeight="false" outlineLevel="0" collapsed="false">
      <c r="B371" s="101" t="n">
        <v>37064</v>
      </c>
      <c r="C371" s="102"/>
      <c r="D371" s="103"/>
      <c r="E371" s="103"/>
      <c r="F371" s="104" t="n">
        <f aca="false">E371/104.1667*100</f>
        <v>0</v>
      </c>
      <c r="G371" s="199" t="s">
        <v>4</v>
      </c>
      <c r="H371" s="6" t="n">
        <f aca="false">H370-$AP$2</f>
        <v>15928970</v>
      </c>
      <c r="I371" s="6" t="n">
        <f aca="false">H371/42</f>
        <v>379261.190476191</v>
      </c>
      <c r="J371" s="6" t="n">
        <f aca="false">I371*$J$4</f>
        <v>2129395.70817452</v>
      </c>
      <c r="K371" s="88" t="n">
        <f aca="false">J371*$K$1</f>
        <v>60297.7128477548</v>
      </c>
      <c r="L371" s="88" t="n">
        <f aca="false">K371*$L$1</f>
        <v>1363039.38625984</v>
      </c>
      <c r="N371" s="6" t="n">
        <f aca="false">H371-H370</f>
        <v>-794000</v>
      </c>
      <c r="O371" s="189" t="n">
        <f aca="false">N371/42</f>
        <v>-18904.7619047619</v>
      </c>
      <c r="P371" s="189" t="n">
        <f aca="false">O371*$J$4</f>
        <v>-106142.468238095</v>
      </c>
      <c r="Q371" s="190" t="n">
        <f aca="false">P371*$K$1</f>
        <v>-3005.61706131139</v>
      </c>
      <c r="R371" s="6" t="n">
        <f aca="false">O371*3.594</f>
        <v>-67943.7142857143</v>
      </c>
      <c r="X371" s="147" t="n">
        <f aca="false">B371</f>
        <v>37064</v>
      </c>
      <c r="Y371" s="148" t="n">
        <f aca="false">K371-AA$2</f>
        <v>51067.7128477548</v>
      </c>
      <c r="Z371" s="149" t="n">
        <f aca="false">Z370+1</f>
        <v>22</v>
      </c>
      <c r="AA371" s="150" t="n">
        <f aca="false">Q371*-1</f>
        <v>3005.61706131139</v>
      </c>
      <c r="AB371" s="6" t="n">
        <f aca="false">$AA$3-Y371</f>
        <v>94853.4871522452</v>
      </c>
      <c r="AC371" s="151" t="str">
        <f aca="false">+IF(AF371&gt;$D$3,"*","")</f>
        <v>*</v>
      </c>
      <c r="AF371" s="148" t="n">
        <f aca="false">Y371+AE371-AA371</f>
        <v>48062.0957864434</v>
      </c>
    </row>
    <row r="372" customFormat="false" ht="12.75" hidden="false" customHeight="false" outlineLevel="0" collapsed="false">
      <c r="B372" s="101" t="n">
        <v>37065</v>
      </c>
      <c r="C372" s="102"/>
      <c r="D372" s="103"/>
      <c r="E372" s="103"/>
      <c r="F372" s="104" t="n">
        <f aca="false">E372/104.1667*100</f>
        <v>0</v>
      </c>
      <c r="G372" s="199" t="s">
        <v>4</v>
      </c>
      <c r="H372" s="6" t="n">
        <f aca="false">H371-$AP$2</f>
        <v>15134970</v>
      </c>
      <c r="I372" s="6" t="n">
        <f aca="false">H372/42</f>
        <v>360356.428571429</v>
      </c>
      <c r="J372" s="6" t="n">
        <f aca="false">I372*$J$4</f>
        <v>2023253.23993643</v>
      </c>
      <c r="K372" s="88" t="n">
        <f aca="false">J372*$K$1</f>
        <v>57292.0957864434</v>
      </c>
      <c r="L372" s="88" t="n">
        <f aca="false">K372*$L$1</f>
        <v>1295096.93469578</v>
      </c>
      <c r="N372" s="6" t="n">
        <f aca="false">H372-H371</f>
        <v>-794000</v>
      </c>
      <c r="O372" s="189" t="n">
        <f aca="false">N372/42</f>
        <v>-18904.7619047619</v>
      </c>
      <c r="P372" s="189" t="n">
        <f aca="false">O372*$J$4</f>
        <v>-106142.468238095</v>
      </c>
      <c r="Q372" s="190" t="n">
        <f aca="false">P372*$K$1</f>
        <v>-3005.61706131139</v>
      </c>
      <c r="R372" s="6" t="n">
        <f aca="false">O372*3.594</f>
        <v>-67943.7142857143</v>
      </c>
      <c r="X372" s="147" t="n">
        <f aca="false">B372</f>
        <v>37065</v>
      </c>
      <c r="Y372" s="148" t="n">
        <f aca="false">K372-AA$2</f>
        <v>48062.0957864434</v>
      </c>
      <c r="Z372" s="149" t="n">
        <f aca="false">Z371+1</f>
        <v>23</v>
      </c>
      <c r="AA372" s="150" t="n">
        <f aca="false">Q372*-1</f>
        <v>3005.61706131139</v>
      </c>
      <c r="AB372" s="6" t="n">
        <f aca="false">$AA$3-Y372</f>
        <v>97859.1042135566</v>
      </c>
      <c r="AC372" s="151" t="str">
        <f aca="false">+IF(AF372&gt;$D$3,"*","")</f>
        <v>*</v>
      </c>
      <c r="AF372" s="148" t="n">
        <f aca="false">Y372+AE372-AA372</f>
        <v>45056.478725132</v>
      </c>
    </row>
    <row r="373" customFormat="false" ht="12.75" hidden="false" customHeight="false" outlineLevel="0" collapsed="false">
      <c r="B373" s="101" t="n">
        <v>37066</v>
      </c>
      <c r="C373" s="102"/>
      <c r="D373" s="103"/>
      <c r="E373" s="103"/>
      <c r="F373" s="104" t="n">
        <f aca="false">E373/104.1667*100</f>
        <v>0</v>
      </c>
      <c r="G373" s="199" t="s">
        <v>4</v>
      </c>
      <c r="H373" s="6" t="n">
        <f aca="false">H372-$AP$2</f>
        <v>14340970</v>
      </c>
      <c r="I373" s="6" t="n">
        <f aca="false">H373/42</f>
        <v>341451.666666667</v>
      </c>
      <c r="J373" s="6" t="n">
        <f aca="false">I373*$J$4</f>
        <v>1917110.77169833</v>
      </c>
      <c r="K373" s="88" t="n">
        <f aca="false">J373*$K$1</f>
        <v>54286.478725132</v>
      </c>
      <c r="L373" s="88" t="n">
        <f aca="false">K373*$L$1</f>
        <v>1227154.48313173</v>
      </c>
      <c r="N373" s="6" t="n">
        <f aca="false">H373-H372</f>
        <v>-794000</v>
      </c>
      <c r="O373" s="189" t="n">
        <f aca="false">N373/42</f>
        <v>-18904.7619047619</v>
      </c>
      <c r="P373" s="189" t="n">
        <f aca="false">O373*$J$4</f>
        <v>-106142.468238095</v>
      </c>
      <c r="Q373" s="190" t="n">
        <f aca="false">P373*$K$1</f>
        <v>-3005.61706131139</v>
      </c>
      <c r="R373" s="6" t="n">
        <f aca="false">O373*3.594</f>
        <v>-67943.7142857143</v>
      </c>
      <c r="X373" s="147" t="n">
        <f aca="false">B373</f>
        <v>37066</v>
      </c>
      <c r="Y373" s="148" t="n">
        <f aca="false">K373-AA$2</f>
        <v>45056.478725132</v>
      </c>
      <c r="Z373" s="149" t="n">
        <f aca="false">Z372+1</f>
        <v>24</v>
      </c>
      <c r="AA373" s="150" t="n">
        <f aca="false">Q373*-1</f>
        <v>3005.61706131139</v>
      </c>
      <c r="AB373" s="6" t="n">
        <f aca="false">$AA$3-Y373</f>
        <v>100864.721274868</v>
      </c>
      <c r="AC373" s="151" t="str">
        <f aca="false">+IF(AF373&gt;$D$3,"*","")</f>
        <v>*</v>
      </c>
      <c r="AF373" s="148" t="n">
        <f aca="false">Y373+AE373-AA373</f>
        <v>42050.8616638206</v>
      </c>
    </row>
    <row r="374" customFormat="false" ht="12.75" hidden="false" customHeight="false" outlineLevel="0" collapsed="false">
      <c r="B374" s="101" t="n">
        <v>37067</v>
      </c>
      <c r="C374" s="102"/>
      <c r="D374" s="103"/>
      <c r="E374" s="103"/>
      <c r="F374" s="104" t="n">
        <f aca="false">E374/104.1667*100</f>
        <v>0</v>
      </c>
      <c r="G374" s="199" t="s">
        <v>4</v>
      </c>
      <c r="H374" s="6" t="n">
        <f aca="false">H373-$AP$2</f>
        <v>13546970</v>
      </c>
      <c r="I374" s="6" t="n">
        <f aca="false">H374/42</f>
        <v>322546.904761905</v>
      </c>
      <c r="J374" s="6" t="n">
        <f aca="false">I374*$J$4</f>
        <v>1810968.30346024</v>
      </c>
      <c r="K374" s="88" t="n">
        <f aca="false">J374*$K$1</f>
        <v>51280.8616638206</v>
      </c>
      <c r="L374" s="88" t="n">
        <f aca="false">K374*$L$1</f>
        <v>1159212.03156767</v>
      </c>
      <c r="N374" s="6" t="n">
        <f aca="false">H374-H373</f>
        <v>-794000</v>
      </c>
      <c r="O374" s="189" t="n">
        <f aca="false">N374/42</f>
        <v>-18904.7619047619</v>
      </c>
      <c r="P374" s="189" t="n">
        <f aca="false">O374*$J$4</f>
        <v>-106142.468238095</v>
      </c>
      <c r="Q374" s="190" t="n">
        <f aca="false">P374*$K$1</f>
        <v>-3005.61706131139</v>
      </c>
      <c r="R374" s="6" t="n">
        <f aca="false">O374*3.594</f>
        <v>-67943.7142857143</v>
      </c>
      <c r="X374" s="147" t="n">
        <f aca="false">B374</f>
        <v>37067</v>
      </c>
      <c r="Y374" s="148" t="n">
        <f aca="false">K374-AA$2</f>
        <v>42050.8616638206</v>
      </c>
      <c r="Z374" s="149" t="n">
        <f aca="false">Z373+1</f>
        <v>25</v>
      </c>
      <c r="AA374" s="150" t="n">
        <f aca="false">Q374*-1</f>
        <v>3005.61706131139</v>
      </c>
      <c r="AB374" s="6" t="n">
        <f aca="false">$AA$3-Y374</f>
        <v>103870.338336179</v>
      </c>
      <c r="AC374" s="151" t="str">
        <f aca="false">+IF(AF374&gt;$D$3,"*","")</f>
        <v>*</v>
      </c>
      <c r="AF374" s="148" t="n">
        <f aca="false">Y374+AE374-AA374</f>
        <v>39045.2446025092</v>
      </c>
    </row>
    <row r="375" customFormat="false" ht="12.75" hidden="false" customHeight="false" outlineLevel="0" collapsed="false">
      <c r="B375" s="101" t="n">
        <v>37068</v>
      </c>
      <c r="C375" s="102"/>
      <c r="D375" s="103"/>
      <c r="E375" s="103"/>
      <c r="F375" s="104" t="n">
        <f aca="false">E375/104.1667*100</f>
        <v>0</v>
      </c>
      <c r="G375" s="199" t="s">
        <v>4</v>
      </c>
      <c r="H375" s="6" t="n">
        <f aca="false">H374-$AP$2</f>
        <v>12752970</v>
      </c>
      <c r="I375" s="6" t="n">
        <f aca="false">H375/42</f>
        <v>303642.142857143</v>
      </c>
      <c r="J375" s="6" t="n">
        <f aca="false">I375*$J$4</f>
        <v>1704825.83522214</v>
      </c>
      <c r="K375" s="88" t="n">
        <f aca="false">J375*$K$1</f>
        <v>48275.2446025092</v>
      </c>
      <c r="L375" s="88" t="n">
        <f aca="false">K375*$L$1</f>
        <v>1091269.58000361</v>
      </c>
      <c r="N375" s="6" t="n">
        <f aca="false">H375-H374</f>
        <v>-794000</v>
      </c>
      <c r="O375" s="189" t="n">
        <f aca="false">N375/42</f>
        <v>-18904.7619047619</v>
      </c>
      <c r="P375" s="189" t="n">
        <f aca="false">O375*$J$4</f>
        <v>-106142.468238095</v>
      </c>
      <c r="Q375" s="190" t="n">
        <f aca="false">P375*$K$1</f>
        <v>-3005.61706131139</v>
      </c>
      <c r="R375" s="6" t="n">
        <f aca="false">O375*3.594</f>
        <v>-67943.7142857143</v>
      </c>
      <c r="X375" s="147" t="n">
        <f aca="false">B375</f>
        <v>37068</v>
      </c>
      <c r="Y375" s="148" t="n">
        <f aca="false">K375-AA$2</f>
        <v>39045.2446025092</v>
      </c>
      <c r="Z375" s="149" t="n">
        <f aca="false">Z374+1</f>
        <v>26</v>
      </c>
      <c r="AA375" s="150" t="n">
        <f aca="false">Q375*-1</f>
        <v>3005.61706131139</v>
      </c>
      <c r="AB375" s="6" t="n">
        <f aca="false">$AA$3-Y375</f>
        <v>106875.955397491</v>
      </c>
      <c r="AC375" s="151" t="str">
        <f aca="false">+IF(AF375&gt;$D$3,"*","")</f>
        <v>*</v>
      </c>
      <c r="AF375" s="148" t="n">
        <f aca="false">Y375+AE375-AA375</f>
        <v>36039.6275411979</v>
      </c>
    </row>
    <row r="376" customFormat="false" ht="12.75" hidden="false" customHeight="false" outlineLevel="0" collapsed="false">
      <c r="B376" s="101" t="n">
        <v>37069</v>
      </c>
      <c r="C376" s="102"/>
      <c r="D376" s="103"/>
      <c r="E376" s="103"/>
      <c r="F376" s="104" t="n">
        <f aca="false">E376/104.1667*100</f>
        <v>0</v>
      </c>
      <c r="G376" s="199" t="s">
        <v>4</v>
      </c>
      <c r="H376" s="6" t="n">
        <f aca="false">H375-$AP$2</f>
        <v>11958970</v>
      </c>
      <c r="I376" s="6" t="n">
        <f aca="false">H376/42</f>
        <v>284737.380952381</v>
      </c>
      <c r="J376" s="6" t="n">
        <f aca="false">I376*$J$4</f>
        <v>1598683.36698405</v>
      </c>
      <c r="K376" s="88" t="n">
        <f aca="false">J376*$K$1</f>
        <v>45269.6275411979</v>
      </c>
      <c r="L376" s="88" t="n">
        <f aca="false">K376*$L$1</f>
        <v>1023327.12843956</v>
      </c>
      <c r="N376" s="6" t="n">
        <f aca="false">H376-H375</f>
        <v>-794000</v>
      </c>
      <c r="O376" s="189" t="n">
        <f aca="false">N376/42</f>
        <v>-18904.7619047619</v>
      </c>
      <c r="P376" s="189" t="n">
        <f aca="false">O376*$J$4</f>
        <v>-106142.468238095</v>
      </c>
      <c r="Q376" s="190" t="n">
        <f aca="false">P376*$K$1</f>
        <v>-3005.61706131139</v>
      </c>
      <c r="R376" s="6" t="n">
        <f aca="false">O376*3.594</f>
        <v>-67943.7142857143</v>
      </c>
      <c r="X376" s="147" t="n">
        <f aca="false">B376</f>
        <v>37069</v>
      </c>
      <c r="Y376" s="148" t="n">
        <f aca="false">K376-AA$2</f>
        <v>36039.6275411979</v>
      </c>
      <c r="Z376" s="149" t="n">
        <f aca="false">Z375+1</f>
        <v>27</v>
      </c>
      <c r="AA376" s="150" t="n">
        <f aca="false">Q376*-1</f>
        <v>3005.61706131139</v>
      </c>
      <c r="AB376" s="6" t="n">
        <f aca="false">$AA$3-Y376</f>
        <v>109881.572458802</v>
      </c>
      <c r="AC376" s="151" t="str">
        <f aca="false">+IF(AF376&gt;$D$3,"*","")</f>
        <v>*</v>
      </c>
      <c r="AF376" s="148" t="n">
        <f aca="false">Y376+AE376-AA376</f>
        <v>33034.0104798865</v>
      </c>
    </row>
    <row r="377" customFormat="false" ht="12.75" hidden="false" customHeight="false" outlineLevel="0" collapsed="false">
      <c r="B377" s="101" t="n">
        <v>37070</v>
      </c>
      <c r="C377" s="102"/>
      <c r="D377" s="103"/>
      <c r="E377" s="103"/>
      <c r="F377" s="104" t="n">
        <f aca="false">E377/104.1667*100</f>
        <v>0</v>
      </c>
      <c r="G377" s="199" t="s">
        <v>4</v>
      </c>
      <c r="H377" s="6" t="n">
        <f aca="false">H376-$AP$2</f>
        <v>11164970</v>
      </c>
      <c r="I377" s="6" t="n">
        <f aca="false">H377/42</f>
        <v>265832.619047619</v>
      </c>
      <c r="J377" s="6" t="n">
        <f aca="false">I377*$J$4</f>
        <v>1492540.89874595</v>
      </c>
      <c r="K377" s="88" t="n">
        <f aca="false">J377*$K$1</f>
        <v>42264.0104798865</v>
      </c>
      <c r="L377" s="88" t="n">
        <f aca="false">K377*$L$1</f>
        <v>955384.6768755</v>
      </c>
      <c r="N377" s="6" t="n">
        <f aca="false">H377-H376</f>
        <v>-794000</v>
      </c>
      <c r="O377" s="189" t="n">
        <f aca="false">N377/42</f>
        <v>-18904.7619047619</v>
      </c>
      <c r="P377" s="189" t="n">
        <f aca="false">O377*$J$4</f>
        <v>-106142.468238095</v>
      </c>
      <c r="Q377" s="190" t="n">
        <f aca="false">P377*$K$1</f>
        <v>-3005.61706131139</v>
      </c>
      <c r="R377" s="6" t="n">
        <f aca="false">O377*3.594</f>
        <v>-67943.7142857143</v>
      </c>
      <c r="X377" s="147" t="n">
        <f aca="false">B377</f>
        <v>37070</v>
      </c>
      <c r="Y377" s="148" t="n">
        <f aca="false">K377-AA$2</f>
        <v>33034.0104798865</v>
      </c>
      <c r="Z377" s="149" t="n">
        <f aca="false">Z376+1</f>
        <v>28</v>
      </c>
      <c r="AA377" s="150" t="n">
        <f aca="false">Q377*-1</f>
        <v>3005.61706131139</v>
      </c>
      <c r="AB377" s="6" t="n">
        <f aca="false">$AA$3-Y377</f>
        <v>112887.189520114</v>
      </c>
      <c r="AC377" s="151" t="str">
        <f aca="false">+IF(AF377&gt;$D$3,"*","")</f>
        <v>*</v>
      </c>
      <c r="AF377" s="148" t="n">
        <f aca="false">Y377+AE377-AA377</f>
        <v>30028.3934185751</v>
      </c>
    </row>
    <row r="378" customFormat="false" ht="12.75" hidden="false" customHeight="false" outlineLevel="0" collapsed="false">
      <c r="B378" s="101" t="n">
        <v>37071</v>
      </c>
      <c r="C378" s="102"/>
      <c r="D378" s="103"/>
      <c r="E378" s="103"/>
      <c r="F378" s="104" t="n">
        <f aca="false">E378/104.1667*100</f>
        <v>0</v>
      </c>
      <c r="G378" s="199" t="s">
        <v>4</v>
      </c>
      <c r="H378" s="6" t="n">
        <f aca="false">H377-$AP$2</f>
        <v>10370970</v>
      </c>
      <c r="I378" s="6" t="n">
        <f aca="false">H378/42</f>
        <v>246927.857142857</v>
      </c>
      <c r="J378" s="6" t="n">
        <f aca="false">I378*$J$4</f>
        <v>1386398.43050786</v>
      </c>
      <c r="K378" s="88" t="n">
        <f aca="false">J378*$K$1</f>
        <v>39258.3934185751</v>
      </c>
      <c r="L378" s="88" t="n">
        <f aca="false">K378*$L$1</f>
        <v>887442.225311443</v>
      </c>
      <c r="N378" s="6" t="n">
        <f aca="false">H378-H377</f>
        <v>-794000</v>
      </c>
      <c r="O378" s="189" t="n">
        <f aca="false">N378/42</f>
        <v>-18904.7619047619</v>
      </c>
      <c r="P378" s="189" t="n">
        <f aca="false">O378*$J$4</f>
        <v>-106142.468238095</v>
      </c>
      <c r="Q378" s="190" t="n">
        <f aca="false">P378*$K$1</f>
        <v>-3005.61706131139</v>
      </c>
      <c r="R378" s="6" t="n">
        <f aca="false">O378*3.594</f>
        <v>-67943.7142857143</v>
      </c>
      <c r="X378" s="147" t="n">
        <f aca="false">B378</f>
        <v>37071</v>
      </c>
      <c r="Y378" s="148" t="n">
        <f aca="false">K378-AA$2</f>
        <v>30028.3934185751</v>
      </c>
      <c r="Z378" s="149" t="n">
        <f aca="false">Z377+1</f>
        <v>29</v>
      </c>
      <c r="AA378" s="150" t="n">
        <f aca="false">Q378*-1</f>
        <v>3005.61706131139</v>
      </c>
      <c r="AB378" s="6" t="n">
        <f aca="false">$AA$3-Y378</f>
        <v>115892.806581425</v>
      </c>
      <c r="AC378" s="151" t="str">
        <f aca="false">+IF(AF378&gt;$D$3,"*","")</f>
        <v>*</v>
      </c>
      <c r="AF378" s="148" t="n">
        <f aca="false">Y378+AE378-AA378</f>
        <v>27022.7763572637</v>
      </c>
    </row>
    <row r="379" customFormat="false" ht="12.75" hidden="false" customHeight="false" outlineLevel="0" collapsed="false">
      <c r="B379" s="101" t="n">
        <v>37072</v>
      </c>
      <c r="C379" s="102"/>
      <c r="D379" s="103"/>
      <c r="E379" s="103"/>
      <c r="F379" s="104" t="n">
        <f aca="false">E379/104.1667*100</f>
        <v>0</v>
      </c>
      <c r="G379" s="199" t="s">
        <v>4</v>
      </c>
      <c r="H379" s="6" t="n">
        <f aca="false">H378-$AP$2</f>
        <v>9576970</v>
      </c>
      <c r="I379" s="6" t="n">
        <f aca="false">H379/42</f>
        <v>228023.095238095</v>
      </c>
      <c r="J379" s="6" t="n">
        <f aca="false">I379*$J$4</f>
        <v>1280255.96226976</v>
      </c>
      <c r="K379" s="88" t="n">
        <f aca="false">J379*$K$1</f>
        <v>36252.7763572637</v>
      </c>
      <c r="L379" s="88" t="n">
        <f aca="false">K379*$L$1</f>
        <v>819499.773747386</v>
      </c>
      <c r="N379" s="6" t="n">
        <f aca="false">H379-H378</f>
        <v>-794000</v>
      </c>
      <c r="O379" s="189" t="n">
        <f aca="false">N379/42</f>
        <v>-18904.7619047619</v>
      </c>
      <c r="P379" s="189" t="n">
        <f aca="false">O379*$J$4</f>
        <v>-106142.468238095</v>
      </c>
      <c r="Q379" s="190" t="n">
        <f aca="false">P379*$K$1</f>
        <v>-3005.61706131139</v>
      </c>
      <c r="R379" s="6" t="n">
        <f aca="false">O379*3.594</f>
        <v>-67943.7142857143</v>
      </c>
      <c r="X379" s="147" t="n">
        <f aca="false">B379</f>
        <v>37072</v>
      </c>
      <c r="Y379" s="148" t="n">
        <f aca="false">K379-AA$2</f>
        <v>27022.7763572637</v>
      </c>
      <c r="Z379" s="149" t="n">
        <f aca="false">Z378+1</f>
        <v>30</v>
      </c>
      <c r="AA379" s="150" t="n">
        <f aca="false">Q379*-1</f>
        <v>3005.61706131139</v>
      </c>
      <c r="AB379" s="6" t="n">
        <f aca="false">$AA$3-Y379</f>
        <v>118898.423642736</v>
      </c>
      <c r="AC379" s="151" t="str">
        <f aca="false">+IF(AF379&gt;$D$3,"*","")</f>
        <v>*</v>
      </c>
      <c r="AF379" s="148" t="n">
        <f aca="false">Y379+AE379-AA379</f>
        <v>24017.1592959523</v>
      </c>
    </row>
    <row r="380" customFormat="false" ht="13.5" hidden="false" customHeight="false" outlineLevel="0" collapsed="false">
      <c r="B380" s="105"/>
      <c r="C380" s="106"/>
      <c r="D380" s="107"/>
      <c r="E380" s="107"/>
      <c r="F380" s="108"/>
      <c r="G380" s="199"/>
      <c r="K380" s="88"/>
      <c r="L380" s="88"/>
      <c r="O380" s="189"/>
      <c r="P380" s="189"/>
      <c r="Q380" s="190"/>
      <c r="R380" s="6"/>
      <c r="X380" s="147"/>
      <c r="Y380" s="148"/>
      <c r="Z380" s="154"/>
      <c r="AA380" s="150"/>
      <c r="AB380" s="6"/>
      <c r="AC380" s="151"/>
      <c r="AF380" s="148"/>
    </row>
    <row r="382" customFormat="false" ht="16.5" hidden="false" customHeight="false" outlineLevel="0" collapsed="false">
      <c r="A382" s="109" t="s">
        <v>51</v>
      </c>
      <c r="B382" s="110"/>
      <c r="C382" s="102"/>
      <c r="D382" s="103"/>
      <c r="E382" s="103"/>
      <c r="F382" s="111"/>
      <c r="G382" s="6"/>
      <c r="K382" s="88"/>
      <c r="L382" s="88"/>
      <c r="O382" s="189"/>
      <c r="P382" s="189"/>
      <c r="Q382" s="190"/>
      <c r="R382" s="6"/>
      <c r="X382" s="147"/>
      <c r="Y382" s="148"/>
      <c r="Z382" s="154"/>
      <c r="AA382" s="150"/>
      <c r="AB382" s="6"/>
      <c r="AF382" s="148"/>
    </row>
    <row r="383" customFormat="false" ht="12.75" hidden="false" customHeight="false" outlineLevel="0" collapsed="false">
      <c r="B383" s="97" t="n">
        <v>37073</v>
      </c>
      <c r="C383" s="98"/>
      <c r="D383" s="99"/>
      <c r="E383" s="99"/>
      <c r="F383" s="100" t="n">
        <f aca="false">E383/104.1667*100</f>
        <v>0</v>
      </c>
      <c r="G383" s="199" t="s">
        <v>4</v>
      </c>
      <c r="H383" s="6" t="n">
        <f aca="false">H379-$AP$2</f>
        <v>8782970</v>
      </c>
      <c r="I383" s="6" t="n">
        <f aca="false">H383/42</f>
        <v>209118.333333333</v>
      </c>
      <c r="J383" s="6" t="n">
        <f aca="false">I383*$J$4</f>
        <v>1174113.49403167</v>
      </c>
      <c r="K383" s="6" t="n">
        <f aca="false">J383*$K$1</f>
        <v>33247.1592959523</v>
      </c>
      <c r="L383" s="6" t="n">
        <f aca="false">K383*$L$1</f>
        <v>751557.322183329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7" t="n">
        <f aca="false">B383</f>
        <v>37073</v>
      </c>
      <c r="Y383" s="148" t="n">
        <f aca="false">K383-AA$2</f>
        <v>24017.1592959523</v>
      </c>
      <c r="Z383" s="149" t="n">
        <f aca="false">Z379+1</f>
        <v>31</v>
      </c>
      <c r="AA383" s="150" t="n">
        <f aca="false">Q383*-1</f>
        <v>3005.61706131139</v>
      </c>
      <c r="AB383" s="6" t="n">
        <f aca="false">$AA$3-Y383</f>
        <v>121904.040704048</v>
      </c>
      <c r="AC383" s="151" t="str">
        <f aca="false">+IF(AF383&gt;$D$3,"*","")</f>
        <v>*</v>
      </c>
      <c r="AD383" s="152"/>
      <c r="AE383" s="6"/>
      <c r="AF383" s="148" t="n">
        <f aca="false">Y383+AE383-AA383</f>
        <v>21011.5422346409</v>
      </c>
    </row>
    <row r="384" customFormat="false" ht="12.75" hidden="false" customHeight="false" outlineLevel="0" collapsed="false">
      <c r="A384" s="168"/>
      <c r="B384" s="101" t="n">
        <v>37074</v>
      </c>
      <c r="C384" s="184"/>
      <c r="D384" s="131"/>
      <c r="E384" s="131"/>
      <c r="F384" s="170" t="n">
        <f aca="false">E384/104.1667*100</f>
        <v>0</v>
      </c>
      <c r="G384" s="199" t="s">
        <v>4</v>
      </c>
      <c r="H384" s="6" t="n">
        <f aca="false">H383-$AP$2</f>
        <v>7988970</v>
      </c>
      <c r="I384" s="6" t="n">
        <f aca="false">H384/42</f>
        <v>190213.571428571</v>
      </c>
      <c r="J384" s="6" t="n">
        <f aca="false">I384*$J$4</f>
        <v>1067971.02579357</v>
      </c>
      <c r="K384" s="185" t="n">
        <f aca="false">J384*$K$1</f>
        <v>30241.5422346409</v>
      </c>
      <c r="L384" s="185" t="n">
        <f aca="false">K384*$L$1</f>
        <v>683614.870619273</v>
      </c>
      <c r="M384" s="168"/>
      <c r="N384" s="6" t="n">
        <f aca="false">H384-H383</f>
        <v>-794000</v>
      </c>
      <c r="O384" s="186" t="n">
        <f aca="false">N384/42</f>
        <v>-18904.7619047619</v>
      </c>
      <c r="P384" s="186" t="n">
        <f aca="false">O384*$J$4</f>
        <v>-106142.468238095</v>
      </c>
      <c r="Q384" s="187" t="n">
        <f aca="false">P384*$K$1</f>
        <v>-3005.61706131139</v>
      </c>
      <c r="R384" s="6" t="n">
        <f aca="false">O384*3.594</f>
        <v>-67943.7142857143</v>
      </c>
      <c r="S384" s="168"/>
      <c r="T384" s="168"/>
      <c r="U384" s="168"/>
      <c r="V384" s="168"/>
      <c r="W384" s="168"/>
      <c r="X384" s="171" t="n">
        <f aca="false">B384</f>
        <v>37074</v>
      </c>
      <c r="Y384" s="148" t="n">
        <f aca="false">K384-AA$2</f>
        <v>21011.5422346409</v>
      </c>
      <c r="Z384" s="149" t="n">
        <f aca="false">Z383+1</f>
        <v>32</v>
      </c>
      <c r="AA384" s="150" t="n">
        <f aca="false">Q384*-1</f>
        <v>3005.61706131139</v>
      </c>
      <c r="AB384" s="6" t="n">
        <f aca="false">$AA$3-Y384</f>
        <v>124909.657765359</v>
      </c>
      <c r="AC384" s="151" t="str">
        <f aca="false">+IF(AF384&gt;$D$3,"*","")</f>
        <v>*</v>
      </c>
      <c r="AD384" s="168"/>
      <c r="AE384" s="168"/>
      <c r="AF384" s="148" t="n">
        <f aca="false">Y384+AE384-AA384</f>
        <v>18005.9251733295</v>
      </c>
    </row>
    <row r="385" customFormat="false" ht="12.75" hidden="false" customHeight="false" outlineLevel="0" collapsed="false">
      <c r="B385" s="101" t="n">
        <v>37075</v>
      </c>
      <c r="C385" s="102"/>
      <c r="D385" s="103"/>
      <c r="E385" s="103"/>
      <c r="F385" s="104" t="n">
        <f aca="false">E385/104.1667*100</f>
        <v>0</v>
      </c>
      <c r="G385" s="199" t="s">
        <v>4</v>
      </c>
      <c r="H385" s="6" t="n">
        <f aca="false">H384-$AP$2</f>
        <v>7194970</v>
      </c>
      <c r="I385" s="6" t="n">
        <f aca="false">H385/42</f>
        <v>171308.80952381</v>
      </c>
      <c r="J385" s="6" t="n">
        <f aca="false">I385*$J$4</f>
        <v>961828.557555476</v>
      </c>
      <c r="K385" s="88" t="n">
        <f aca="false">J385*$K$1</f>
        <v>27235.9251733295</v>
      </c>
      <c r="L385" s="88" t="n">
        <f aca="false">K385*$L$1</f>
        <v>615672.419055216</v>
      </c>
      <c r="N385" s="6" t="n">
        <f aca="false">H385-H384</f>
        <v>-794000</v>
      </c>
      <c r="O385" s="189" t="n">
        <f aca="false">N385/42</f>
        <v>-18904.7619047619</v>
      </c>
      <c r="P385" s="189" t="n">
        <f aca="false">O385*$J$4</f>
        <v>-106142.468238095</v>
      </c>
      <c r="Q385" s="190" t="n">
        <f aca="false">P385*$K$1</f>
        <v>-3005.61706131139</v>
      </c>
      <c r="R385" s="6" t="n">
        <f aca="false">O385*3.594</f>
        <v>-67943.7142857143</v>
      </c>
      <c r="X385" s="147" t="n">
        <f aca="false">B385</f>
        <v>37075</v>
      </c>
      <c r="Y385" s="148" t="n">
        <f aca="false">K385-AA$2</f>
        <v>18005.9251733295</v>
      </c>
      <c r="Z385" s="149" t="n">
        <f aca="false">Z384+1</f>
        <v>33</v>
      </c>
      <c r="AA385" s="150" t="n">
        <f aca="false">Q385*-1</f>
        <v>3005.61706131139</v>
      </c>
      <c r="AB385" s="6" t="n">
        <f aca="false">$AA$3-Y385</f>
        <v>127915.274826671</v>
      </c>
      <c r="AC385" s="151" t="str">
        <f aca="false">+IF(AF385&gt;$D$3,"*","")</f>
        <v>*</v>
      </c>
      <c r="AF385" s="148" t="n">
        <f aca="false">Y385+AE385-AA385</f>
        <v>15000.3081120181</v>
      </c>
    </row>
    <row r="386" customFormat="false" ht="12.75" hidden="false" customHeight="false" outlineLevel="0" collapsed="false">
      <c r="B386" s="101" t="n">
        <v>37076</v>
      </c>
      <c r="C386" s="102"/>
      <c r="D386" s="103"/>
      <c r="E386" s="103"/>
      <c r="F386" s="104" t="n">
        <f aca="false">E386/104.1667*100</f>
        <v>0</v>
      </c>
      <c r="G386" s="199" t="s">
        <v>4</v>
      </c>
      <c r="H386" s="6" t="n">
        <f aca="false">H385-$AP$2</f>
        <v>6400970</v>
      </c>
      <c r="I386" s="6" t="n">
        <f aca="false">H386/42</f>
        <v>152404.047619048</v>
      </c>
      <c r="J386" s="6" t="n">
        <f aca="false">I386*$J$4</f>
        <v>855686.089317381</v>
      </c>
      <c r="K386" s="88" t="n">
        <f aca="false">J386*$K$1</f>
        <v>24230.3081120181</v>
      </c>
      <c r="L386" s="88" t="n">
        <f aca="false">K386*$L$1</f>
        <v>547729.967491159</v>
      </c>
      <c r="N386" s="6" t="n">
        <f aca="false">H386-H385</f>
        <v>-794000</v>
      </c>
      <c r="O386" s="189" t="n">
        <f aca="false">N386/42</f>
        <v>-18904.7619047619</v>
      </c>
      <c r="P386" s="189" t="n">
        <f aca="false">O386*$J$4</f>
        <v>-106142.468238095</v>
      </c>
      <c r="Q386" s="190" t="n">
        <f aca="false">P386*$K$1</f>
        <v>-3005.61706131139</v>
      </c>
      <c r="R386" s="6" t="n">
        <f aca="false">O386*3.594</f>
        <v>-67943.7142857143</v>
      </c>
      <c r="X386" s="147" t="n">
        <f aca="false">B386</f>
        <v>37076</v>
      </c>
      <c r="Y386" s="148" t="n">
        <f aca="false">K386-AA$2</f>
        <v>15000.3081120181</v>
      </c>
      <c r="Z386" s="149" t="n">
        <f aca="false">Z385+1</f>
        <v>34</v>
      </c>
      <c r="AA386" s="150" t="n">
        <f aca="false">Q386*-1</f>
        <v>3005.61706131139</v>
      </c>
      <c r="AB386" s="6" t="n">
        <f aca="false">$AA$3-Y386</f>
        <v>130920.891887982</v>
      </c>
      <c r="AC386" s="151" t="str">
        <f aca="false">+IF(AF386&gt;$D$3,"*","")</f>
        <v>*</v>
      </c>
      <c r="AF386" s="148" t="n">
        <f aca="false">Y386+AE386-AA386</f>
        <v>11994.6910507067</v>
      </c>
    </row>
    <row r="387" customFormat="false" ht="13.5" hidden="false" customHeight="false" outlineLevel="0" collapsed="false">
      <c r="A387" s="168"/>
      <c r="B387" s="101" t="n">
        <v>37077</v>
      </c>
      <c r="C387" s="184"/>
      <c r="D387" s="131"/>
      <c r="E387" s="131"/>
      <c r="F387" s="170" t="n">
        <f aca="false">E387/104.1667*100</f>
        <v>0</v>
      </c>
      <c r="G387" s="199" t="s">
        <v>4</v>
      </c>
      <c r="H387" s="6" t="n">
        <f aca="false">H386-$AP$2</f>
        <v>5606970</v>
      </c>
      <c r="I387" s="6" t="n">
        <f aca="false">H387/42</f>
        <v>133499.285714286</v>
      </c>
      <c r="J387" s="6" t="n">
        <f aca="false">I387*$J$4</f>
        <v>749543.621079286</v>
      </c>
      <c r="K387" s="185" t="n">
        <f aca="false">J387*$K$1</f>
        <v>21224.6910507067</v>
      </c>
      <c r="L387" s="185" t="n">
        <f aca="false">K387*$L$1</f>
        <v>479787.515927102</v>
      </c>
      <c r="M387" s="168"/>
      <c r="N387" s="6" t="n">
        <f aca="false">H387-H386</f>
        <v>-794000</v>
      </c>
      <c r="O387" s="186" t="n">
        <f aca="false">N387/42</f>
        <v>-18904.7619047619</v>
      </c>
      <c r="P387" s="186" t="n">
        <f aca="false">O387*$J$4</f>
        <v>-106142.468238095</v>
      </c>
      <c r="Q387" s="187" t="n">
        <f aca="false">P387*$K$1</f>
        <v>-3005.61706131139</v>
      </c>
      <c r="R387" s="6" t="n">
        <f aca="false">O387*3.594</f>
        <v>-67943.7142857143</v>
      </c>
      <c r="S387" s="168"/>
      <c r="T387" s="168"/>
      <c r="U387" s="168"/>
      <c r="V387" s="168"/>
      <c r="W387" s="168"/>
      <c r="X387" s="171" t="n">
        <f aca="false">B387</f>
        <v>37077</v>
      </c>
      <c r="Y387" s="148" t="n">
        <f aca="false">K387-AA$2</f>
        <v>11994.6910507067</v>
      </c>
      <c r="Z387" s="149" t="n">
        <f aca="false">Z386+1</f>
        <v>35</v>
      </c>
      <c r="AA387" s="150" t="n">
        <f aca="false">Q387*-1</f>
        <v>3005.61706131139</v>
      </c>
      <c r="AB387" s="6" t="n">
        <f aca="false">$AA$3-Y387</f>
        <v>133926.508949293</v>
      </c>
      <c r="AC387" s="151" t="str">
        <f aca="false">+IF(AF387&gt;$D$3,"*","")</f>
        <v>*</v>
      </c>
      <c r="AD387" s="168"/>
      <c r="AE387" s="168"/>
      <c r="AF387" s="148" t="n">
        <f aca="false">Y387+AE387-AA387</f>
        <v>8989.07398939532</v>
      </c>
      <c r="AG387" s="181" t="s">
        <v>52</v>
      </c>
      <c r="AH387" s="28"/>
      <c r="AI387" s="6" t="s">
        <v>40</v>
      </c>
      <c r="AJ387" s="200" t="s">
        <v>40</v>
      </c>
    </row>
    <row r="388" customFormat="false" ht="13.5" hidden="false" customHeight="false" outlineLevel="0" collapsed="false">
      <c r="A388" s="28"/>
      <c r="B388" s="155" t="n">
        <v>37078</v>
      </c>
      <c r="C388" s="156"/>
      <c r="D388" s="157"/>
      <c r="E388" s="157"/>
      <c r="F388" s="158" t="n">
        <f aca="false">E388/104.1667*100</f>
        <v>0</v>
      </c>
      <c r="G388" s="159" t="s">
        <v>4</v>
      </c>
      <c r="H388" s="160" t="n">
        <f aca="false">H387-$AP$2</f>
        <v>4812970</v>
      </c>
      <c r="I388" s="160" t="n">
        <f aca="false">H388/42</f>
        <v>114594.523809524</v>
      </c>
      <c r="J388" s="160" t="n">
        <f aca="false">I388*$J$4</f>
        <v>643401.152841191</v>
      </c>
      <c r="K388" s="191" t="n">
        <f aca="false">J388*$K$1</f>
        <v>18219.0739893953</v>
      </c>
      <c r="L388" s="191" t="n">
        <f aca="false">K388*$L$1</f>
        <v>411845.064363046</v>
      </c>
      <c r="M388" s="28"/>
      <c r="N388" s="160" t="n">
        <f aca="false">H388-H387</f>
        <v>-794000</v>
      </c>
      <c r="O388" s="192" t="n">
        <f aca="false">N388/42</f>
        <v>-18904.7619047619</v>
      </c>
      <c r="P388" s="192" t="n">
        <f aca="false">O388*$J$4</f>
        <v>-106142.468238095</v>
      </c>
      <c r="Q388" s="193" t="n">
        <f aca="false">P388*$K$1</f>
        <v>-3005.61706131139</v>
      </c>
      <c r="R388" s="160" t="n">
        <f aca="false">O388*3.594</f>
        <v>-67943.7142857143</v>
      </c>
      <c r="S388" s="28"/>
      <c r="T388" s="28"/>
      <c r="U388" s="28"/>
      <c r="V388" s="28"/>
      <c r="W388" s="28"/>
      <c r="X388" s="162" t="n">
        <f aca="false">B388</f>
        <v>37078</v>
      </c>
      <c r="Y388" s="163" t="n">
        <f aca="false">K388-AA$2</f>
        <v>8989.07398939533</v>
      </c>
      <c r="Z388" s="164" t="n">
        <f aca="false">Z387+1</f>
        <v>36</v>
      </c>
      <c r="AA388" s="165" t="n">
        <f aca="false">Q388*-1</f>
        <v>3005.61706131139</v>
      </c>
      <c r="AB388" s="160" t="n">
        <f aca="false">$AA$3-Y388</f>
        <v>136932.126010605</v>
      </c>
      <c r="AC388" s="166" t="str">
        <f aca="false">+IF(AF388&gt;$D$3,"*","")</f>
        <v>*</v>
      </c>
      <c r="AD388" s="28"/>
      <c r="AE388" s="160" t="n">
        <v>122000</v>
      </c>
      <c r="AF388" s="163" t="n">
        <f aca="false">Y388+AE388-AA388</f>
        <v>127983.456928084</v>
      </c>
      <c r="AG388" s="201" t="n">
        <f aca="false">((Y388)*22.64)/Z388*7</f>
        <v>39571.9012733159</v>
      </c>
      <c r="AH388" s="28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</row>
    <row r="389" customFormat="false" ht="12.75" hidden="false" customHeight="false" outlineLevel="0" collapsed="false">
      <c r="B389" s="101" t="n">
        <v>37079</v>
      </c>
      <c r="C389" s="102"/>
      <c r="D389" s="103"/>
      <c r="E389" s="103"/>
      <c r="F389" s="104" t="n">
        <f aca="false">E389/104.1667*100</f>
        <v>0</v>
      </c>
      <c r="G389" s="199" t="s">
        <v>4</v>
      </c>
      <c r="H389" s="6" t="n">
        <f aca="false">H388-$AP$2</f>
        <v>4018970</v>
      </c>
      <c r="I389" s="6" t="n">
        <f aca="false">H389/42</f>
        <v>95689.7619047619</v>
      </c>
      <c r="J389" s="6" t="n">
        <f aca="false">I389*$J$4</f>
        <v>537258.684603095</v>
      </c>
      <c r="K389" s="88" t="n">
        <f aca="false">J389*$K$1</f>
        <v>15213.4569280839</v>
      </c>
      <c r="L389" s="88" t="n">
        <f aca="false">K389*$L$1</f>
        <v>343902.612798989</v>
      </c>
      <c r="N389" s="6" t="n">
        <f aca="false">H389-H388</f>
        <v>-794000</v>
      </c>
      <c r="O389" s="189" t="n">
        <f aca="false">N389/42</f>
        <v>-18904.7619047619</v>
      </c>
      <c r="P389" s="189" t="n">
        <f aca="false">O389*$J$4</f>
        <v>-106142.468238095</v>
      </c>
      <c r="Q389" s="190" t="n">
        <f aca="false">P389*$K$1</f>
        <v>-3005.61706131139</v>
      </c>
      <c r="R389" s="6" t="n">
        <f aca="false">O389*3.594</f>
        <v>-67943.7142857143</v>
      </c>
      <c r="X389" s="147" t="n">
        <f aca="false">B389</f>
        <v>37079</v>
      </c>
      <c r="Y389" s="148" t="n">
        <f aca="false">K389-AA$2</f>
        <v>5983.45692808393</v>
      </c>
      <c r="Z389" s="149" t="n">
        <f aca="false">Z388+1</f>
        <v>37</v>
      </c>
      <c r="AA389" s="150" t="n">
        <f aca="false">Q389*-1</f>
        <v>3005.61706131139</v>
      </c>
      <c r="AB389" s="6" t="n">
        <f aca="false">$AA$3-Y389</f>
        <v>139937.743071916</v>
      </c>
      <c r="AC389" s="151" t="str">
        <f aca="false">+IF(AF389&gt;$D$3,"*","")</f>
        <v>*</v>
      </c>
      <c r="AF389" s="148" t="n">
        <f aca="false">Y389+AE389-AA389</f>
        <v>2977.83986677254</v>
      </c>
    </row>
    <row r="390" customFormat="false" ht="12.75" hidden="false" customHeight="false" outlineLevel="0" collapsed="false">
      <c r="B390" s="101" t="n">
        <v>37080</v>
      </c>
      <c r="C390" s="102"/>
      <c r="D390" s="103"/>
      <c r="E390" s="103"/>
      <c r="F390" s="104" t="n">
        <f aca="false">E390/104.1667*100</f>
        <v>0</v>
      </c>
      <c r="G390" s="199" t="s">
        <v>4</v>
      </c>
      <c r="H390" s="6" t="n">
        <f aca="false">H389-$AP$2</f>
        <v>3224970</v>
      </c>
      <c r="I390" s="6" t="n">
        <f aca="false">H390/42</f>
        <v>76785</v>
      </c>
      <c r="J390" s="6" t="n">
        <f aca="false">I390*$J$4</f>
        <v>431116.216365</v>
      </c>
      <c r="K390" s="88" t="n">
        <f aca="false">J390*$K$1</f>
        <v>12207.8398667725</v>
      </c>
      <c r="L390" s="88" t="n">
        <f aca="false">K390*$L$1</f>
        <v>275960.161234932</v>
      </c>
      <c r="N390" s="6" t="n">
        <f aca="false">H390-H389</f>
        <v>-794000</v>
      </c>
      <c r="O390" s="189" t="n">
        <f aca="false">N390/42</f>
        <v>-18904.7619047619</v>
      </c>
      <c r="P390" s="189" t="n">
        <f aca="false">O390*$J$4</f>
        <v>-106142.468238095</v>
      </c>
      <c r="Q390" s="190" t="n">
        <f aca="false">P390*$K$1</f>
        <v>-3005.61706131139</v>
      </c>
      <c r="R390" s="6" t="n">
        <f aca="false">O390*3.594</f>
        <v>-67943.7142857143</v>
      </c>
      <c r="X390" s="147" t="n">
        <f aca="false">B390</f>
        <v>37080</v>
      </c>
      <c r="Y390" s="148" t="n">
        <f aca="false">K390-AA$2</f>
        <v>2977.83986677254</v>
      </c>
      <c r="Z390" s="149" t="n">
        <f aca="false">Z389+1</f>
        <v>38</v>
      </c>
      <c r="AA390" s="150" t="n">
        <f aca="false">Q390*-1</f>
        <v>3005.61706131139</v>
      </c>
      <c r="AB390" s="6" t="n">
        <f aca="false">$AA$3-Y390</f>
        <v>142943.360133227</v>
      </c>
      <c r="AC390" s="151" t="str">
        <f aca="false">+IF(AF390&gt;$D$3,"*","")</f>
        <v/>
      </c>
      <c r="AF390" s="148" t="n">
        <f aca="false">Y390+AE390-AA390</f>
        <v>-27.7771945388499</v>
      </c>
    </row>
    <row r="391" customFormat="false" ht="12.75" hidden="false" customHeight="false" outlineLevel="0" collapsed="false">
      <c r="B391" s="101" t="n">
        <v>37081</v>
      </c>
      <c r="C391" s="102"/>
      <c r="D391" s="103"/>
      <c r="E391" s="103"/>
      <c r="F391" s="104" t="n">
        <f aca="false">E391/104.1667*100</f>
        <v>0</v>
      </c>
      <c r="G391" s="199" t="s">
        <v>4</v>
      </c>
      <c r="H391" s="6" t="n">
        <f aca="false">H390-$AP$2</f>
        <v>2430970</v>
      </c>
      <c r="I391" s="6" t="n">
        <f aca="false">H391/42</f>
        <v>57880.2380952381</v>
      </c>
      <c r="J391" s="6" t="n">
        <f aca="false">I391*$J$4</f>
        <v>324973.748126905</v>
      </c>
      <c r="K391" s="88" t="n">
        <f aca="false">J391*$K$1</f>
        <v>9202.22280546115</v>
      </c>
      <c r="L391" s="88" t="n">
        <f aca="false">K391*$L$1</f>
        <v>208017.709670875</v>
      </c>
      <c r="N391" s="6" t="n">
        <f aca="false">H391-H390</f>
        <v>-794000</v>
      </c>
      <c r="O391" s="189" t="n">
        <f aca="false">N391/42</f>
        <v>-18904.7619047619</v>
      </c>
      <c r="P391" s="189" t="n">
        <f aca="false">O391*$J$4</f>
        <v>-106142.468238095</v>
      </c>
      <c r="Q391" s="190" t="n">
        <f aca="false">P391*$K$1</f>
        <v>-3005.61706131139</v>
      </c>
      <c r="R391" s="6" t="n">
        <f aca="false">O391*3.594</f>
        <v>-67943.7142857143</v>
      </c>
      <c r="X391" s="147" t="n">
        <f aca="false">B391</f>
        <v>37081</v>
      </c>
      <c r="Y391" s="148" t="n">
        <f aca="false">K391-AA$2</f>
        <v>-27.7771945388504</v>
      </c>
      <c r="Z391" s="149" t="n">
        <f aca="false">Z390+1</f>
        <v>39</v>
      </c>
      <c r="AA391" s="150" t="n">
        <f aca="false">Q391*-1</f>
        <v>3005.61706131139</v>
      </c>
      <c r="AB391" s="6" t="n">
        <f aca="false">$AA$3-Y391</f>
        <v>145948.977194539</v>
      </c>
      <c r="AC391" s="151" t="str">
        <f aca="false">+IF(AF391&gt;$D$3,"*","")</f>
        <v/>
      </c>
      <c r="AF391" s="148" t="n">
        <f aca="false">Y391+AE391-AA391</f>
        <v>-3033.39425585024</v>
      </c>
    </row>
    <row r="392" customFormat="false" ht="12.75" hidden="false" customHeight="false" outlineLevel="0" collapsed="false">
      <c r="B392" s="101" t="n">
        <v>37082</v>
      </c>
      <c r="C392" s="102"/>
      <c r="D392" s="103"/>
      <c r="E392" s="103"/>
      <c r="F392" s="104" t="n">
        <f aca="false">E392/104.1667*100</f>
        <v>0</v>
      </c>
      <c r="G392" s="199" t="s">
        <v>4</v>
      </c>
      <c r="H392" s="6" t="n">
        <f aca="false">H391-$AP$2</f>
        <v>1636970</v>
      </c>
      <c r="I392" s="6" t="n">
        <f aca="false">H392/42</f>
        <v>38975.4761904762</v>
      </c>
      <c r="J392" s="6" t="n">
        <f aca="false">I392*$J$4</f>
        <v>218831.27988881</v>
      </c>
      <c r="K392" s="88" t="n">
        <f aca="false">J392*$K$1</f>
        <v>6196.60574414976</v>
      </c>
      <c r="L392" s="88" t="n">
        <f aca="false">K392*$L$1</f>
        <v>140075.258106819</v>
      </c>
      <c r="N392" s="6" t="n">
        <f aca="false">H392-H391</f>
        <v>-794000</v>
      </c>
      <c r="O392" s="189" t="n">
        <f aca="false">N392/42</f>
        <v>-18904.7619047619</v>
      </c>
      <c r="P392" s="189" t="n">
        <f aca="false">O392*$J$4</f>
        <v>-106142.468238095</v>
      </c>
      <c r="Q392" s="190" t="n">
        <f aca="false">P392*$K$1</f>
        <v>-3005.61706131139</v>
      </c>
      <c r="R392" s="6" t="n">
        <f aca="false">O392*3.594</f>
        <v>-67943.7142857143</v>
      </c>
      <c r="X392" s="147" t="n">
        <f aca="false">B392</f>
        <v>37082</v>
      </c>
      <c r="Y392" s="148" t="n">
        <f aca="false">K392-AA$2</f>
        <v>-3033.39425585024</v>
      </c>
      <c r="Z392" s="149" t="n">
        <f aca="false">Z391+1</f>
        <v>40</v>
      </c>
      <c r="AA392" s="150" t="n">
        <f aca="false">Q392*-1</f>
        <v>3005.61706131139</v>
      </c>
      <c r="AB392" s="6" t="n">
        <f aca="false">$AA$3-Y392</f>
        <v>148954.59425585</v>
      </c>
      <c r="AC392" s="151" t="str">
        <f aca="false">+IF(AF392&gt;$D$3,"*","")</f>
        <v/>
      </c>
      <c r="AF392" s="148" t="n">
        <f aca="false">Y392+AE392-AA392</f>
        <v>-6039.01131716163</v>
      </c>
    </row>
    <row r="393" customFormat="false" ht="12.75" hidden="false" customHeight="false" outlineLevel="0" collapsed="false">
      <c r="B393" s="101" t="n">
        <v>37083</v>
      </c>
      <c r="C393" s="102"/>
      <c r="D393" s="103"/>
      <c r="E393" s="103"/>
      <c r="F393" s="104" t="n">
        <f aca="false">E393/104.1667*100</f>
        <v>0</v>
      </c>
      <c r="G393" s="199" t="s">
        <v>4</v>
      </c>
      <c r="H393" s="6" t="n">
        <f aca="false">H392-$AP$2</f>
        <v>842970</v>
      </c>
      <c r="I393" s="6" t="n">
        <f aca="false">H393/42</f>
        <v>20070.7142857143</v>
      </c>
      <c r="J393" s="6" t="n">
        <f aca="false">I393*$J$4</f>
        <v>112688.811650714</v>
      </c>
      <c r="K393" s="88" t="n">
        <f aca="false">J393*$K$1</f>
        <v>3190.98868283837</v>
      </c>
      <c r="L393" s="88" t="n">
        <f aca="false">K393*$L$1</f>
        <v>72132.8065427619</v>
      </c>
      <c r="N393" s="6" t="n">
        <f aca="false">H393-H392</f>
        <v>-794000</v>
      </c>
      <c r="O393" s="189" t="n">
        <f aca="false">N393/42</f>
        <v>-18904.7619047619</v>
      </c>
      <c r="P393" s="189" t="n">
        <f aca="false">O393*$J$4</f>
        <v>-106142.468238095</v>
      </c>
      <c r="Q393" s="190" t="n">
        <f aca="false">P393*$K$1</f>
        <v>-3005.61706131139</v>
      </c>
      <c r="R393" s="6" t="n">
        <f aca="false">O393*3.594</f>
        <v>-67943.7142857143</v>
      </c>
      <c r="X393" s="147" t="n">
        <f aca="false">B393</f>
        <v>37083</v>
      </c>
      <c r="Y393" s="148" t="n">
        <f aca="false">K393-AA$2</f>
        <v>-6039.01131716163</v>
      </c>
      <c r="Z393" s="149" t="n">
        <f aca="false">Z392+1</f>
        <v>41</v>
      </c>
      <c r="AA393" s="150" t="n">
        <f aca="false">Q393*-1</f>
        <v>3005.61706131139</v>
      </c>
      <c r="AB393" s="6" t="n">
        <f aca="false">$AA$3-Y393</f>
        <v>151960.211317162</v>
      </c>
      <c r="AC393" s="151" t="str">
        <f aca="false">+IF(AF393&gt;$D$3,"*","")</f>
        <v/>
      </c>
      <c r="AF393" s="148" t="n">
        <f aca="false">Y393+AE393-AA393</f>
        <v>-9044.62837847302</v>
      </c>
    </row>
    <row r="394" customFormat="false" ht="12.75" hidden="false" customHeight="false" outlineLevel="0" collapsed="false">
      <c r="B394" s="101" t="n">
        <v>37084</v>
      </c>
      <c r="C394" s="102"/>
      <c r="D394" s="103"/>
      <c r="E394" s="103"/>
      <c r="F394" s="104" t="n">
        <f aca="false">E394/104.1667*100</f>
        <v>0</v>
      </c>
      <c r="G394" s="199" t="s">
        <v>4</v>
      </c>
      <c r="H394" s="6" t="n">
        <f aca="false">H393-$AP$2</f>
        <v>48970</v>
      </c>
      <c r="I394" s="6" t="n">
        <f aca="false">H394/42</f>
        <v>1165.95238095238</v>
      </c>
      <c r="J394" s="6" t="n">
        <f aca="false">I394*$J$4</f>
        <v>6546.34341261905</v>
      </c>
      <c r="K394" s="88" t="n">
        <f aca="false">J394*$K$1</f>
        <v>185.371621526976</v>
      </c>
      <c r="L394" s="88" t="n">
        <f aca="false">K394*$L$1</f>
        <v>4190.35497870511</v>
      </c>
      <c r="N394" s="6" t="n">
        <f aca="false">H394-H393</f>
        <v>-794000</v>
      </c>
      <c r="O394" s="189" t="n">
        <f aca="false">N394/42</f>
        <v>-18904.7619047619</v>
      </c>
      <c r="P394" s="189" t="n">
        <f aca="false">O394*$J$4</f>
        <v>-106142.468238095</v>
      </c>
      <c r="Q394" s="190" t="n">
        <f aca="false">P394*$K$1</f>
        <v>-3005.61706131139</v>
      </c>
      <c r="R394" s="6" t="n">
        <f aca="false">O394*3.594</f>
        <v>-67943.7142857143</v>
      </c>
      <c r="X394" s="147" t="n">
        <f aca="false">B394</f>
        <v>37084</v>
      </c>
      <c r="Y394" s="148" t="n">
        <f aca="false">K394-AA$2</f>
        <v>-9044.62837847302</v>
      </c>
      <c r="Z394" s="149" t="n">
        <f aca="false">Z393+1</f>
        <v>42</v>
      </c>
      <c r="AA394" s="150" t="n">
        <f aca="false">Q394*-1</f>
        <v>3005.61706131139</v>
      </c>
      <c r="AB394" s="6" t="n">
        <f aca="false">$AA$3-Y394</f>
        <v>154965.828378473</v>
      </c>
      <c r="AC394" s="151" t="str">
        <f aca="false">+IF(AF394&gt;$D$3,"*","")</f>
        <v/>
      </c>
      <c r="AF394" s="148" t="n">
        <f aca="false">Y394+AE394-AA394</f>
        <v>-12050.2454397844</v>
      </c>
    </row>
    <row r="395" customFormat="false" ht="12.75" hidden="false" customHeight="false" outlineLevel="0" collapsed="false">
      <c r="B395" s="101" t="n">
        <v>37085</v>
      </c>
      <c r="C395" s="102"/>
      <c r="D395" s="103"/>
      <c r="E395" s="103"/>
      <c r="F395" s="104" t="n">
        <f aca="false">E395/104.1667*100</f>
        <v>0</v>
      </c>
      <c r="G395" s="199" t="s">
        <v>4</v>
      </c>
      <c r="H395" s="6" t="n">
        <f aca="false">H394-$AP$2</f>
        <v>-745030</v>
      </c>
      <c r="I395" s="6" t="n">
        <f aca="false">H395/42</f>
        <v>-17738.8095238095</v>
      </c>
      <c r="J395" s="6" t="n">
        <f aca="false">I395*$J$4</f>
        <v>-99596.1248254762</v>
      </c>
      <c r="K395" s="88" t="n">
        <f aca="false">J395*$K$1</f>
        <v>-2820.24543978442</v>
      </c>
      <c r="L395" s="88" t="n">
        <f aca="false">K395*$L$1</f>
        <v>-63752.0965853516</v>
      </c>
      <c r="N395" s="6" t="n">
        <f aca="false">H395-H394</f>
        <v>-794000</v>
      </c>
      <c r="O395" s="189" t="n">
        <f aca="false">N395/42</f>
        <v>-18904.7619047619</v>
      </c>
      <c r="P395" s="189" t="n">
        <f aca="false">O395*$J$4</f>
        <v>-106142.468238095</v>
      </c>
      <c r="Q395" s="190" t="n">
        <f aca="false">P395*$K$1</f>
        <v>-3005.61706131139</v>
      </c>
      <c r="R395" s="6" t="n">
        <f aca="false">O395*3.594</f>
        <v>-67943.7142857143</v>
      </c>
      <c r="X395" s="147" t="n">
        <f aca="false">B395</f>
        <v>37085</v>
      </c>
      <c r="Y395" s="148" t="n">
        <f aca="false">K395-AA$2</f>
        <v>-12050.2454397844</v>
      </c>
      <c r="Z395" s="149" t="n">
        <f aca="false">Z394+1</f>
        <v>43</v>
      </c>
      <c r="AA395" s="150" t="n">
        <f aca="false">Q395*-1</f>
        <v>3005.61706131139</v>
      </c>
      <c r="AB395" s="6" t="n">
        <f aca="false">$AA$3-Y395</f>
        <v>157971.445439784</v>
      </c>
      <c r="AC395" s="151" t="str">
        <f aca="false">+IF(AF395&gt;$D$3,"*","")</f>
        <v/>
      </c>
      <c r="AF395" s="148" t="n">
        <f aca="false">Y395+AE395-AA395</f>
        <v>-15055.8625010958</v>
      </c>
    </row>
    <row r="396" customFormat="false" ht="12.75" hidden="false" customHeight="false" outlineLevel="0" collapsed="false">
      <c r="A396" s="168"/>
      <c r="B396" s="101" t="n">
        <v>37086</v>
      </c>
      <c r="C396" s="184"/>
      <c r="D396" s="131"/>
      <c r="E396" s="131"/>
      <c r="F396" s="170" t="n">
        <f aca="false">E396/104.1667*100</f>
        <v>0</v>
      </c>
      <c r="G396" s="199" t="s">
        <v>4</v>
      </c>
      <c r="H396" s="6" t="n">
        <f aca="false">H395-$AP$2</f>
        <v>-1539030</v>
      </c>
      <c r="I396" s="6" t="n">
        <f aca="false">H396/42</f>
        <v>-36643.5714285714</v>
      </c>
      <c r="J396" s="6" t="n">
        <f aca="false">I396*$J$4</f>
        <v>-205738.593063571</v>
      </c>
      <c r="K396" s="185" t="n">
        <f aca="false">J396*$K$1</f>
        <v>-5825.86250109581</v>
      </c>
      <c r="L396" s="185" t="n">
        <f aca="false">K396*$L$1</f>
        <v>-131694.548149408</v>
      </c>
      <c r="M396" s="168"/>
      <c r="N396" s="6" t="n">
        <f aca="false">H396-H395</f>
        <v>-794000</v>
      </c>
      <c r="O396" s="186" t="n">
        <f aca="false">N396/42</f>
        <v>-18904.7619047619</v>
      </c>
      <c r="P396" s="186" t="n">
        <f aca="false">O396*$J$4</f>
        <v>-106142.468238095</v>
      </c>
      <c r="Q396" s="187" t="n">
        <f aca="false">P396*$K$1</f>
        <v>-3005.61706131139</v>
      </c>
      <c r="R396" s="6" t="n">
        <f aca="false">O396*3.594</f>
        <v>-67943.7142857143</v>
      </c>
      <c r="S396" s="168"/>
      <c r="T396" s="168"/>
      <c r="U396" s="168"/>
      <c r="V396" s="168"/>
      <c r="W396" s="168"/>
      <c r="X396" s="171" t="n">
        <f aca="false">B396</f>
        <v>37086</v>
      </c>
      <c r="Y396" s="148" t="n">
        <f aca="false">K396-AA$2</f>
        <v>-15055.8625010958</v>
      </c>
      <c r="Z396" s="149" t="n">
        <f aca="false">Z395+1</f>
        <v>44</v>
      </c>
      <c r="AA396" s="150" t="n">
        <f aca="false">Q396*-1</f>
        <v>3005.61706131139</v>
      </c>
      <c r="AB396" s="6" t="n">
        <f aca="false">$AA$3-Y396</f>
        <v>160977.062501096</v>
      </c>
      <c r="AC396" s="172" t="str">
        <f aca="false">+IF(AF396&gt;$D$3,"*","")</f>
        <v/>
      </c>
      <c r="AD396" s="168"/>
      <c r="AE396" s="168"/>
      <c r="AF396" s="148" t="n">
        <f aca="false">Y396+AE396-AA396</f>
        <v>-18061.4795624072</v>
      </c>
      <c r="AG396" s="168"/>
      <c r="AH396" s="168"/>
      <c r="AI396" s="168"/>
      <c r="AJ396" s="168"/>
      <c r="AK396" s="168"/>
      <c r="AL396" s="168"/>
      <c r="AM396" s="168"/>
      <c r="AN396" s="168"/>
      <c r="AO396" s="168"/>
      <c r="AP396" s="168"/>
      <c r="AQ396" s="168"/>
      <c r="AR396" s="168"/>
      <c r="AS396" s="168"/>
    </row>
    <row r="397" customFormat="false" ht="12.75" hidden="false" customHeight="false" outlineLevel="0" collapsed="false">
      <c r="B397" s="101" t="n">
        <v>37087</v>
      </c>
      <c r="C397" s="102"/>
      <c r="D397" s="103"/>
      <c r="E397" s="103"/>
      <c r="F397" s="104" t="n">
        <f aca="false">E397/104.1667*100</f>
        <v>0</v>
      </c>
      <c r="G397" s="199" t="s">
        <v>4</v>
      </c>
      <c r="H397" s="6" t="n">
        <f aca="false">H396-$AP$2</f>
        <v>-2333030</v>
      </c>
      <c r="I397" s="6" t="n">
        <f aca="false">H397/42</f>
        <v>-55548.3333333333</v>
      </c>
      <c r="J397" s="6" t="n">
        <f aca="false">I397*$J$4</f>
        <v>-311881.061301667</v>
      </c>
      <c r="K397" s="88" t="n">
        <f aca="false">J397*$K$1</f>
        <v>-8831.4795624072</v>
      </c>
      <c r="L397" s="88" t="n">
        <f aca="false">K397*$L$1</f>
        <v>-199636.999713465</v>
      </c>
      <c r="N397" s="6" t="n">
        <f aca="false">H397-H396</f>
        <v>-794000</v>
      </c>
      <c r="O397" s="189" t="n">
        <f aca="false">N397/42</f>
        <v>-18904.7619047619</v>
      </c>
      <c r="P397" s="189" t="n">
        <f aca="false">O397*$J$4</f>
        <v>-106142.468238095</v>
      </c>
      <c r="Q397" s="190" t="n">
        <f aca="false">P397*$K$1</f>
        <v>-3005.61706131139</v>
      </c>
      <c r="R397" s="6" t="n">
        <f aca="false">O397*3.594</f>
        <v>-67943.7142857143</v>
      </c>
      <c r="X397" s="147" t="n">
        <f aca="false">B397</f>
        <v>37087</v>
      </c>
      <c r="Y397" s="148" t="n">
        <f aca="false">K397-AA$2</f>
        <v>-18061.4795624072</v>
      </c>
      <c r="Z397" s="149" t="n">
        <f aca="false">Z396+1</f>
        <v>45</v>
      </c>
      <c r="AA397" s="150" t="n">
        <f aca="false">Q397*-1</f>
        <v>3005.61706131139</v>
      </c>
      <c r="AB397" s="6" t="n">
        <f aca="false">$AA$3-Y397</f>
        <v>163982.679562407</v>
      </c>
      <c r="AC397" s="151" t="str">
        <f aca="false">+IF(AF397&gt;$D$3,"*","")</f>
        <v/>
      </c>
      <c r="AF397" s="148" t="n">
        <f aca="false">Y397+AE397-AA397</f>
        <v>-21067.0966237186</v>
      </c>
    </row>
    <row r="398" customFormat="false" ht="12.75" hidden="false" customHeight="false" outlineLevel="0" collapsed="false">
      <c r="B398" s="101" t="n">
        <v>37088</v>
      </c>
      <c r="C398" s="102"/>
      <c r="D398" s="103"/>
      <c r="E398" s="103"/>
      <c r="F398" s="104" t="n">
        <f aca="false">E398/104.1667*100</f>
        <v>0</v>
      </c>
      <c r="G398" s="199" t="s">
        <v>4</v>
      </c>
      <c r="H398" s="6" t="n">
        <f aca="false">H397-$AP$2</f>
        <v>-3127030</v>
      </c>
      <c r="I398" s="6" t="n">
        <f aca="false">H398/42</f>
        <v>-74453.0952380952</v>
      </c>
      <c r="J398" s="6" t="n">
        <f aca="false">I398*$J$4</f>
        <v>-418023.529539762</v>
      </c>
      <c r="K398" s="88" t="n">
        <f aca="false">J398*$K$1</f>
        <v>-11837.0966237186</v>
      </c>
      <c r="L398" s="88" t="n">
        <f aca="false">K398*$L$1</f>
        <v>-267579.451277522</v>
      </c>
      <c r="N398" s="6" t="n">
        <f aca="false">H398-H397</f>
        <v>-794000</v>
      </c>
      <c r="O398" s="189" t="n">
        <f aca="false">N398/42</f>
        <v>-18904.7619047619</v>
      </c>
      <c r="P398" s="189" t="n">
        <f aca="false">O398*$J$4</f>
        <v>-106142.468238095</v>
      </c>
      <c r="Q398" s="190" t="n">
        <f aca="false">P398*$K$1</f>
        <v>-3005.61706131139</v>
      </c>
      <c r="R398" s="6" t="n">
        <f aca="false">O398*3.594</f>
        <v>-67943.7142857143</v>
      </c>
      <c r="X398" s="147" t="n">
        <f aca="false">B398</f>
        <v>37088</v>
      </c>
      <c r="Y398" s="148" t="n">
        <f aca="false">K398-AA$2</f>
        <v>-21067.0966237186</v>
      </c>
      <c r="Z398" s="149" t="n">
        <f aca="false">Z397+1</f>
        <v>46</v>
      </c>
      <c r="AA398" s="150" t="n">
        <f aca="false">Q398*-1</f>
        <v>3005.61706131139</v>
      </c>
      <c r="AB398" s="6" t="n">
        <f aca="false">$AA$3-Y398</f>
        <v>166988.296623719</v>
      </c>
      <c r="AC398" s="151" t="str">
        <f aca="false">+IF(AF398&gt;$D$3,"*","")</f>
        <v/>
      </c>
      <c r="AF398" s="148" t="n">
        <f aca="false">Y398+AE398-AA398</f>
        <v>-24072.71368503</v>
      </c>
    </row>
    <row r="399" customFormat="false" ht="12.75" hidden="false" customHeight="false" outlineLevel="0" collapsed="false">
      <c r="B399" s="101" t="n">
        <v>37089</v>
      </c>
      <c r="C399" s="102"/>
      <c r="D399" s="103"/>
      <c r="E399" s="103"/>
      <c r="F399" s="104" t="n">
        <f aca="false">E399/104.1667*100</f>
        <v>0</v>
      </c>
      <c r="G399" s="199" t="s">
        <v>4</v>
      </c>
      <c r="H399" s="6" t="n">
        <f aca="false">H398-$AP$2</f>
        <v>-3921030</v>
      </c>
      <c r="I399" s="6" t="n">
        <f aca="false">H399/42</f>
        <v>-93357.8571428571</v>
      </c>
      <c r="J399" s="6" t="n">
        <f aca="false">I399*$J$4</f>
        <v>-524165.997777857</v>
      </c>
      <c r="K399" s="88" t="n">
        <f aca="false">J399*$K$1</f>
        <v>-14842.71368503</v>
      </c>
      <c r="L399" s="88" t="n">
        <f aca="false">K399*$L$1</f>
        <v>-335521.902841579</v>
      </c>
      <c r="N399" s="6" t="n">
        <f aca="false">H399-H398</f>
        <v>-794000</v>
      </c>
      <c r="O399" s="189" t="n">
        <f aca="false">N399/42</f>
        <v>-18904.7619047619</v>
      </c>
      <c r="P399" s="189" t="n">
        <f aca="false">O399*$J$4</f>
        <v>-106142.468238095</v>
      </c>
      <c r="Q399" s="190" t="n">
        <f aca="false">P399*$K$1</f>
        <v>-3005.61706131139</v>
      </c>
      <c r="R399" s="6" t="n">
        <f aca="false">O399*3.594</f>
        <v>-67943.7142857143</v>
      </c>
      <c r="X399" s="147" t="n">
        <f aca="false">B399</f>
        <v>37089</v>
      </c>
      <c r="Y399" s="148" t="n">
        <f aca="false">K399-AA$2</f>
        <v>-24072.71368503</v>
      </c>
      <c r="Z399" s="149" t="n">
        <f aca="false">Z398+1</f>
        <v>47</v>
      </c>
      <c r="AA399" s="150" t="n">
        <f aca="false">Q399*-1</f>
        <v>3005.61706131139</v>
      </c>
      <c r="AB399" s="6" t="n">
        <f aca="false">$AA$3-Y399</f>
        <v>169993.91368503</v>
      </c>
      <c r="AC399" s="151" t="str">
        <f aca="false">+IF(AF399&gt;$D$3,"*","")</f>
        <v/>
      </c>
      <c r="AF399" s="148" t="n">
        <f aca="false">Y399+AE399-AA399</f>
        <v>-27078.3307463414</v>
      </c>
    </row>
    <row r="400" customFormat="false" ht="12.75" hidden="false" customHeight="false" outlineLevel="0" collapsed="false">
      <c r="B400" s="101" t="n">
        <v>37090</v>
      </c>
      <c r="C400" s="102"/>
      <c r="D400" s="103"/>
      <c r="E400" s="103"/>
      <c r="F400" s="104" t="n">
        <f aca="false">E400/104.1667*100</f>
        <v>0</v>
      </c>
      <c r="G400" s="199" t="s">
        <v>4</v>
      </c>
      <c r="H400" s="6" t="n">
        <f aca="false">H399-$AP$2</f>
        <v>-4715030</v>
      </c>
      <c r="I400" s="6" t="n">
        <f aca="false">H400/42</f>
        <v>-112262.619047619</v>
      </c>
      <c r="J400" s="6" t="n">
        <f aca="false">I400*$J$4</f>
        <v>-630308.466015952</v>
      </c>
      <c r="K400" s="88" t="n">
        <f aca="false">J400*$K$1</f>
        <v>-17848.3307463414</v>
      </c>
      <c r="L400" s="88" t="n">
        <f aca="false">K400*$L$1</f>
        <v>-403464.354405636</v>
      </c>
      <c r="N400" s="6" t="n">
        <f aca="false">H400-H399</f>
        <v>-794000</v>
      </c>
      <c r="O400" s="189" t="n">
        <f aca="false">N400/42</f>
        <v>-18904.7619047619</v>
      </c>
      <c r="P400" s="189" t="n">
        <f aca="false">O400*$J$4</f>
        <v>-106142.468238095</v>
      </c>
      <c r="Q400" s="190" t="n">
        <f aca="false">P400*$K$1</f>
        <v>-3005.61706131139</v>
      </c>
      <c r="R400" s="6" t="n">
        <f aca="false">O400*3.594</f>
        <v>-67943.7142857143</v>
      </c>
      <c r="X400" s="147" t="n">
        <f aca="false">B400</f>
        <v>37090</v>
      </c>
      <c r="Y400" s="148" t="n">
        <f aca="false">K400-AA$2</f>
        <v>-27078.3307463414</v>
      </c>
      <c r="Z400" s="149" t="n">
        <f aca="false">Z399+1</f>
        <v>48</v>
      </c>
      <c r="AA400" s="150" t="n">
        <f aca="false">Q400*-1</f>
        <v>3005.61706131139</v>
      </c>
      <c r="AB400" s="6" t="n">
        <f aca="false">$AA$3-Y400</f>
        <v>172999.530746341</v>
      </c>
      <c r="AC400" s="151" t="str">
        <f aca="false">+IF(AF400&gt;$D$3,"*","")</f>
        <v/>
      </c>
      <c r="AF400" s="148" t="n">
        <f aca="false">Y400+AE400-AA400</f>
        <v>-30083.9478076528</v>
      </c>
    </row>
    <row r="401" customFormat="false" ht="12.75" hidden="false" customHeight="false" outlineLevel="0" collapsed="false">
      <c r="B401" s="101" t="n">
        <v>37091</v>
      </c>
      <c r="C401" s="102"/>
      <c r="D401" s="103"/>
      <c r="E401" s="103"/>
      <c r="F401" s="104" t="n">
        <f aca="false">E401/104.1667*100</f>
        <v>0</v>
      </c>
      <c r="G401" s="199" t="s">
        <v>4</v>
      </c>
      <c r="H401" s="6" t="n">
        <f aca="false">H400-$AP$2</f>
        <v>-5509030</v>
      </c>
      <c r="I401" s="6" t="n">
        <f aca="false">H401/42</f>
        <v>-131167.380952381</v>
      </c>
      <c r="J401" s="6" t="n">
        <f aca="false">I401*$J$4</f>
        <v>-736450.934254048</v>
      </c>
      <c r="K401" s="88" t="n">
        <f aca="false">J401*$K$1</f>
        <v>-20853.9478076528</v>
      </c>
      <c r="L401" s="88" t="n">
        <f aca="false">K401*$L$1</f>
        <v>-471406.805969692</v>
      </c>
      <c r="N401" s="6" t="n">
        <f aca="false">H401-H400</f>
        <v>-794000</v>
      </c>
      <c r="O401" s="189" t="n">
        <f aca="false">N401/42</f>
        <v>-18904.7619047619</v>
      </c>
      <c r="P401" s="189" t="n">
        <f aca="false">O401*$J$4</f>
        <v>-106142.468238095</v>
      </c>
      <c r="Q401" s="190" t="n">
        <f aca="false">P401*$K$1</f>
        <v>-3005.61706131139</v>
      </c>
      <c r="R401" s="6" t="n">
        <f aca="false">O401*3.594</f>
        <v>-67943.7142857143</v>
      </c>
      <c r="X401" s="147" t="n">
        <f aca="false">B401</f>
        <v>37091</v>
      </c>
      <c r="Y401" s="148" t="n">
        <f aca="false">K401-AA$2</f>
        <v>-30083.9478076528</v>
      </c>
      <c r="Z401" s="149" t="n">
        <f aca="false">Z400+1</f>
        <v>49</v>
      </c>
      <c r="AA401" s="150" t="n">
        <f aca="false">Q401*-1</f>
        <v>3005.61706131139</v>
      </c>
      <c r="AB401" s="6" t="n">
        <f aca="false">$AA$3-Y401</f>
        <v>176005.147807653</v>
      </c>
      <c r="AC401" s="151" t="str">
        <f aca="false">+IF(AF401&gt;$D$3,"*","")</f>
        <v/>
      </c>
      <c r="AF401" s="148" t="n">
        <f aca="false">Y401+AE401-AA401</f>
        <v>-33089.5648689642</v>
      </c>
    </row>
    <row r="402" customFormat="false" ht="12.75" hidden="false" customHeight="false" outlineLevel="0" collapsed="false">
      <c r="B402" s="101" t="n">
        <v>37092</v>
      </c>
      <c r="C402" s="102"/>
      <c r="D402" s="103"/>
      <c r="E402" s="103"/>
      <c r="F402" s="104" t="n">
        <f aca="false">E402/104.1667*100</f>
        <v>0</v>
      </c>
      <c r="G402" s="199" t="s">
        <v>4</v>
      </c>
      <c r="H402" s="6" t="n">
        <f aca="false">H401-$AP$2</f>
        <v>-6303030</v>
      </c>
      <c r="I402" s="6" t="n">
        <f aca="false">H402/42</f>
        <v>-150072.142857143</v>
      </c>
      <c r="J402" s="6" t="n">
        <f aca="false">I402*$J$4</f>
        <v>-842593.402492143</v>
      </c>
      <c r="K402" s="88" t="n">
        <f aca="false">J402*$K$1</f>
        <v>-23859.5648689642</v>
      </c>
      <c r="L402" s="88" t="n">
        <f aca="false">K402*$L$1</f>
        <v>-539349.257533749</v>
      </c>
      <c r="N402" s="6" t="n">
        <f aca="false">H402-H401</f>
        <v>-794000</v>
      </c>
      <c r="O402" s="189" t="n">
        <f aca="false">N402/42</f>
        <v>-18904.7619047619</v>
      </c>
      <c r="P402" s="189" t="n">
        <f aca="false">O402*$J$4</f>
        <v>-106142.468238095</v>
      </c>
      <c r="Q402" s="190" t="n">
        <f aca="false">P402*$K$1</f>
        <v>-3005.61706131139</v>
      </c>
      <c r="R402" s="6" t="n">
        <f aca="false">O402*3.594</f>
        <v>-67943.7142857143</v>
      </c>
      <c r="X402" s="147" t="n">
        <f aca="false">B402</f>
        <v>37092</v>
      </c>
      <c r="Y402" s="148" t="n">
        <f aca="false">K402-AA$2</f>
        <v>-33089.5648689642</v>
      </c>
      <c r="Z402" s="149" t="n">
        <f aca="false">Z401+1</f>
        <v>50</v>
      </c>
      <c r="AA402" s="150" t="n">
        <f aca="false">Q402*-1</f>
        <v>3005.61706131139</v>
      </c>
      <c r="AB402" s="6" t="n">
        <f aca="false">$AA$3-Y402</f>
        <v>179010.764868964</v>
      </c>
      <c r="AC402" s="151" t="str">
        <f aca="false">+IF(AF402&gt;$D$3,"*","")</f>
        <v/>
      </c>
      <c r="AF402" s="148" t="n">
        <f aca="false">Y402+AE402-AA402</f>
        <v>-36095.1819302756</v>
      </c>
    </row>
    <row r="403" customFormat="false" ht="12.75" hidden="false" customHeight="false" outlineLevel="0" collapsed="false">
      <c r="B403" s="101" t="n">
        <v>37093</v>
      </c>
      <c r="C403" s="102"/>
      <c r="D403" s="103"/>
      <c r="E403" s="103"/>
      <c r="F403" s="104" t="n">
        <f aca="false">E403/104.1667*100</f>
        <v>0</v>
      </c>
      <c r="G403" s="199" t="s">
        <v>4</v>
      </c>
      <c r="H403" s="6" t="n">
        <f aca="false">H402-$AP$2</f>
        <v>-7097030</v>
      </c>
      <c r="I403" s="6" t="n">
        <f aca="false">H403/42</f>
        <v>-168976.904761905</v>
      </c>
      <c r="J403" s="6" t="n">
        <f aca="false">I403*$J$4</f>
        <v>-948735.870730238</v>
      </c>
      <c r="K403" s="88" t="n">
        <f aca="false">J403*$K$1</f>
        <v>-26865.1819302755</v>
      </c>
      <c r="L403" s="88" t="n">
        <f aca="false">K403*$L$1</f>
        <v>-607291.709097806</v>
      </c>
      <c r="N403" s="6" t="n">
        <f aca="false">H403-H402</f>
        <v>-794000</v>
      </c>
      <c r="O403" s="189" t="n">
        <f aca="false">N403/42</f>
        <v>-18904.7619047619</v>
      </c>
      <c r="P403" s="189" t="n">
        <f aca="false">O403*$J$4</f>
        <v>-106142.468238095</v>
      </c>
      <c r="Q403" s="190" t="n">
        <f aca="false">P403*$K$1</f>
        <v>-3005.61706131139</v>
      </c>
      <c r="R403" s="6" t="n">
        <f aca="false">O403*3.594</f>
        <v>-67943.7142857143</v>
      </c>
      <c r="X403" s="147" t="n">
        <f aca="false">B403</f>
        <v>37093</v>
      </c>
      <c r="Y403" s="148" t="n">
        <f aca="false">K403-AA$2</f>
        <v>-36095.1819302756</v>
      </c>
      <c r="Z403" s="149" t="n">
        <f aca="false">Z402+1</f>
        <v>51</v>
      </c>
      <c r="AA403" s="150" t="n">
        <f aca="false">Q403*-1</f>
        <v>3005.61706131139</v>
      </c>
      <c r="AB403" s="6" t="n">
        <f aca="false">$AA$3-Y403</f>
        <v>182016.381930276</v>
      </c>
      <c r="AC403" s="151" t="str">
        <f aca="false">+IF(AF403&gt;$D$3,"*","")</f>
        <v/>
      </c>
      <c r="AF403" s="148" t="n">
        <f aca="false">Y403+AE403-AA403</f>
        <v>-39100.7989915869</v>
      </c>
    </row>
    <row r="404" customFormat="false" ht="12.75" hidden="false" customHeight="false" outlineLevel="0" collapsed="false">
      <c r="B404" s="101" t="n">
        <v>37094</v>
      </c>
      <c r="C404" s="102"/>
      <c r="D404" s="103"/>
      <c r="E404" s="103"/>
      <c r="F404" s="104" t="n">
        <f aca="false">E404/104.1667*100</f>
        <v>0</v>
      </c>
      <c r="G404" s="199" t="s">
        <v>4</v>
      </c>
      <c r="H404" s="6" t="n">
        <f aca="false">H403-$AP$2</f>
        <v>-7891030</v>
      </c>
      <c r="I404" s="6" t="n">
        <f aca="false">H404/42</f>
        <v>-187881.666666667</v>
      </c>
      <c r="J404" s="6" t="n">
        <f aca="false">I404*$J$4</f>
        <v>-1054878.33896833</v>
      </c>
      <c r="K404" s="88" t="n">
        <f aca="false">J404*$K$1</f>
        <v>-29870.7989915869</v>
      </c>
      <c r="L404" s="88" t="n">
        <f aca="false">K404*$L$1</f>
        <v>-675234.160661862</v>
      </c>
      <c r="N404" s="6" t="n">
        <f aca="false">H404-H403</f>
        <v>-794000</v>
      </c>
      <c r="O404" s="189" t="n">
        <f aca="false">N404/42</f>
        <v>-18904.7619047619</v>
      </c>
      <c r="P404" s="189" t="n">
        <f aca="false">O404*$J$4</f>
        <v>-106142.468238095</v>
      </c>
      <c r="Q404" s="190" t="n">
        <f aca="false">P404*$K$1</f>
        <v>-3005.61706131139</v>
      </c>
      <c r="R404" s="6" t="n">
        <f aca="false">O404*3.594</f>
        <v>-67943.7142857143</v>
      </c>
      <c r="X404" s="147" t="n">
        <f aca="false">B404</f>
        <v>37094</v>
      </c>
      <c r="Y404" s="148" t="n">
        <f aca="false">K404-AA$2</f>
        <v>-39100.7989915869</v>
      </c>
      <c r="Z404" s="149" t="n">
        <f aca="false">Z403+1</f>
        <v>52</v>
      </c>
      <c r="AA404" s="150" t="n">
        <f aca="false">Q404*-1</f>
        <v>3005.61706131139</v>
      </c>
      <c r="AB404" s="6" t="n">
        <f aca="false">$AA$3-Y404</f>
        <v>185021.998991587</v>
      </c>
      <c r="AC404" s="151" t="str">
        <f aca="false">+IF(AF404&gt;$D$3,"*","")</f>
        <v/>
      </c>
      <c r="AF404" s="148" t="n">
        <f aca="false">Y404+AE404-AA404</f>
        <v>-42106.4160528983</v>
      </c>
    </row>
    <row r="405" customFormat="false" ht="12.75" hidden="false" customHeight="false" outlineLevel="0" collapsed="false">
      <c r="B405" s="101" t="n">
        <v>37095</v>
      </c>
      <c r="C405" s="102"/>
      <c r="D405" s="103"/>
      <c r="E405" s="103"/>
      <c r="F405" s="104" t="n">
        <f aca="false">E405/104.1667*100</f>
        <v>0</v>
      </c>
      <c r="G405" s="199" t="s">
        <v>4</v>
      </c>
      <c r="H405" s="6" t="n">
        <f aca="false">H404-$AP$2</f>
        <v>-8685030</v>
      </c>
      <c r="I405" s="6" t="n">
        <f aca="false">H405/42</f>
        <v>-206786.428571429</v>
      </c>
      <c r="J405" s="6" t="n">
        <f aca="false">I405*$J$4</f>
        <v>-1161020.80720643</v>
      </c>
      <c r="K405" s="88" t="n">
        <f aca="false">J405*$K$1</f>
        <v>-32876.4160528983</v>
      </c>
      <c r="L405" s="88" t="n">
        <f aca="false">K405*$L$1</f>
        <v>-743176.612225919</v>
      </c>
      <c r="N405" s="6" t="n">
        <f aca="false">H405-H404</f>
        <v>-794000</v>
      </c>
      <c r="O405" s="189" t="n">
        <f aca="false">N405/42</f>
        <v>-18904.7619047619</v>
      </c>
      <c r="P405" s="189" t="n">
        <f aca="false">O405*$J$4</f>
        <v>-106142.468238095</v>
      </c>
      <c r="Q405" s="190" t="n">
        <f aca="false">P405*$K$1</f>
        <v>-3005.61706131139</v>
      </c>
      <c r="R405" s="6" t="n">
        <f aca="false">O405*3.594</f>
        <v>-67943.7142857143</v>
      </c>
      <c r="X405" s="147" t="n">
        <f aca="false">B405</f>
        <v>37095</v>
      </c>
      <c r="Y405" s="148" t="n">
        <f aca="false">K405-AA$2</f>
        <v>-42106.4160528983</v>
      </c>
      <c r="Z405" s="149" t="n">
        <f aca="false">Z404+1</f>
        <v>53</v>
      </c>
      <c r="AA405" s="150" t="n">
        <f aca="false">Q405*-1</f>
        <v>3005.61706131139</v>
      </c>
      <c r="AB405" s="6" t="n">
        <f aca="false">$AA$3-Y405</f>
        <v>188027.616052898</v>
      </c>
      <c r="AC405" s="151" t="str">
        <f aca="false">+IF(AF405&gt;$D$3,"*","")</f>
        <v/>
      </c>
      <c r="AF405" s="148" t="n">
        <f aca="false">Y405+AE405-AA405</f>
        <v>-45112.0331142097</v>
      </c>
    </row>
    <row r="406" customFormat="false" ht="12.75" hidden="false" customHeight="false" outlineLevel="0" collapsed="false">
      <c r="B406" s="101" t="n">
        <v>37096</v>
      </c>
      <c r="C406" s="102"/>
      <c r="D406" s="103"/>
      <c r="E406" s="103"/>
      <c r="F406" s="104" t="n">
        <f aca="false">E406/104.1667*100</f>
        <v>0</v>
      </c>
      <c r="G406" s="199" t="s">
        <v>4</v>
      </c>
      <c r="H406" s="6" t="n">
        <f aca="false">H405-$AP$2</f>
        <v>-9479030</v>
      </c>
      <c r="I406" s="6" t="n">
        <f aca="false">H406/42</f>
        <v>-225691.19047619</v>
      </c>
      <c r="J406" s="6" t="n">
        <f aca="false">I406*$J$4</f>
        <v>-1267163.27544452</v>
      </c>
      <c r="K406" s="88" t="n">
        <f aca="false">J406*$K$1</f>
        <v>-35882.0331142097</v>
      </c>
      <c r="L406" s="88" t="n">
        <f aca="false">K406*$L$1</f>
        <v>-811119.063789976</v>
      </c>
      <c r="N406" s="6" t="n">
        <f aca="false">H406-H405</f>
        <v>-794000</v>
      </c>
      <c r="O406" s="189" t="n">
        <f aca="false">N406/42</f>
        <v>-18904.7619047619</v>
      </c>
      <c r="P406" s="189" t="n">
        <f aca="false">O406*$J$4</f>
        <v>-106142.468238095</v>
      </c>
      <c r="Q406" s="190" t="n">
        <f aca="false">P406*$K$1</f>
        <v>-3005.61706131139</v>
      </c>
      <c r="R406" s="6" t="n">
        <f aca="false">O406*3.594</f>
        <v>-67943.7142857143</v>
      </c>
      <c r="X406" s="147" t="n">
        <f aca="false">B406</f>
        <v>37096</v>
      </c>
      <c r="Y406" s="148" t="n">
        <f aca="false">K406-AA$2</f>
        <v>-45112.0331142097</v>
      </c>
      <c r="Z406" s="149" t="n">
        <f aca="false">Z405+1</f>
        <v>54</v>
      </c>
      <c r="AA406" s="150" t="n">
        <f aca="false">Q406*-1</f>
        <v>3005.61706131139</v>
      </c>
      <c r="AB406" s="6" t="n">
        <f aca="false">$AA$3-Y406</f>
        <v>191033.23311421</v>
      </c>
      <c r="AC406" s="151" t="str">
        <f aca="false">+IF(AF406&gt;$D$3,"*","")</f>
        <v/>
      </c>
      <c r="AF406" s="148" t="n">
        <f aca="false">Y406+AE406-AA406</f>
        <v>-48117.6501755211</v>
      </c>
    </row>
    <row r="407" customFormat="false" ht="12.75" hidden="false" customHeight="false" outlineLevel="0" collapsed="false">
      <c r="B407" s="101" t="n">
        <v>37097</v>
      </c>
      <c r="C407" s="102"/>
      <c r="D407" s="103"/>
      <c r="E407" s="103"/>
      <c r="F407" s="104" t="n">
        <f aca="false">E407/104.1667*100</f>
        <v>0</v>
      </c>
      <c r="G407" s="199" t="s">
        <v>4</v>
      </c>
      <c r="H407" s="6" t="n">
        <f aca="false">H406-$AP$2</f>
        <v>-10273030</v>
      </c>
      <c r="I407" s="6" t="n">
        <f aca="false">H407/42</f>
        <v>-244595.952380952</v>
      </c>
      <c r="J407" s="6" t="n">
        <f aca="false">I407*$J$4</f>
        <v>-1373305.74368262</v>
      </c>
      <c r="K407" s="88" t="n">
        <f aca="false">J407*$K$1</f>
        <v>-38887.6501755211</v>
      </c>
      <c r="L407" s="88" t="n">
        <f aca="false">K407*$L$1</f>
        <v>-879061.515354033</v>
      </c>
      <c r="N407" s="6" t="n">
        <f aca="false">H407-H406</f>
        <v>-794000</v>
      </c>
      <c r="O407" s="189" t="n">
        <f aca="false">N407/42</f>
        <v>-18904.7619047619</v>
      </c>
      <c r="P407" s="189" t="n">
        <f aca="false">O407*$J$4</f>
        <v>-106142.468238095</v>
      </c>
      <c r="Q407" s="190" t="n">
        <f aca="false">P407*$K$1</f>
        <v>-3005.61706131139</v>
      </c>
      <c r="R407" s="6" t="n">
        <f aca="false">O407*3.594</f>
        <v>-67943.7142857143</v>
      </c>
      <c r="X407" s="147" t="n">
        <f aca="false">B407</f>
        <v>37097</v>
      </c>
      <c r="Y407" s="148" t="n">
        <f aca="false">K407-AA$2</f>
        <v>-48117.6501755211</v>
      </c>
      <c r="Z407" s="149" t="n">
        <f aca="false">Z406+1</f>
        <v>55</v>
      </c>
      <c r="AA407" s="150" t="n">
        <f aca="false">Q407*-1</f>
        <v>3005.61706131139</v>
      </c>
      <c r="AB407" s="6" t="n">
        <f aca="false">$AA$3-Y407</f>
        <v>194038.850175521</v>
      </c>
      <c r="AC407" s="151" t="str">
        <f aca="false">+IF(AF407&gt;$D$3,"*","")</f>
        <v/>
      </c>
      <c r="AF407" s="148" t="n">
        <f aca="false">Y407+AE407-AA407</f>
        <v>-51123.2672368325</v>
      </c>
    </row>
    <row r="408" customFormat="false" ht="12.75" hidden="false" customHeight="false" outlineLevel="0" collapsed="false">
      <c r="B408" s="101" t="n">
        <v>37098</v>
      </c>
      <c r="C408" s="102"/>
      <c r="D408" s="103"/>
      <c r="E408" s="103"/>
      <c r="F408" s="104" t="n">
        <f aca="false">E408/104.1667*100</f>
        <v>0</v>
      </c>
      <c r="G408" s="199" t="s">
        <v>4</v>
      </c>
      <c r="H408" s="6" t="n">
        <f aca="false">H407-$AP$2</f>
        <v>-11067030</v>
      </c>
      <c r="I408" s="6" t="n">
        <f aca="false">H408/42</f>
        <v>-263500.714285714</v>
      </c>
      <c r="J408" s="6" t="n">
        <f aca="false">I408*$J$4</f>
        <v>-1479448.21192071</v>
      </c>
      <c r="K408" s="88" t="n">
        <f aca="false">J408*$K$1</f>
        <v>-41893.2672368325</v>
      </c>
      <c r="L408" s="88" t="n">
        <f aca="false">K408*$L$1</f>
        <v>-947003.966918089</v>
      </c>
      <c r="N408" s="6" t="n">
        <f aca="false">H408-H407</f>
        <v>-794000</v>
      </c>
      <c r="O408" s="189" t="n">
        <f aca="false">N408/42</f>
        <v>-18904.7619047619</v>
      </c>
      <c r="P408" s="189" t="n">
        <f aca="false">O408*$J$4</f>
        <v>-106142.468238095</v>
      </c>
      <c r="Q408" s="190" t="n">
        <f aca="false">P408*$K$1</f>
        <v>-3005.61706131139</v>
      </c>
      <c r="R408" s="6" t="n">
        <f aca="false">O408*3.594</f>
        <v>-67943.7142857143</v>
      </c>
      <c r="X408" s="147" t="n">
        <f aca="false">B408</f>
        <v>37098</v>
      </c>
      <c r="Y408" s="148" t="n">
        <f aca="false">K408-AA$2</f>
        <v>-51123.2672368325</v>
      </c>
      <c r="Z408" s="149" t="n">
        <f aca="false">Z407+1</f>
        <v>56</v>
      </c>
      <c r="AA408" s="150" t="n">
        <f aca="false">Q408*-1</f>
        <v>3005.61706131139</v>
      </c>
      <c r="AB408" s="6" t="n">
        <f aca="false">$AA$3-Y408</f>
        <v>197044.467236833</v>
      </c>
      <c r="AC408" s="151" t="str">
        <f aca="false">+IF(AF408&gt;$D$3,"*","")</f>
        <v/>
      </c>
      <c r="AF408" s="148" t="n">
        <f aca="false">Y408+AE408-AA408</f>
        <v>-54128.8842981439</v>
      </c>
    </row>
    <row r="409" customFormat="false" ht="12.75" hidden="false" customHeight="false" outlineLevel="0" collapsed="false">
      <c r="B409" s="101" t="n">
        <v>37099</v>
      </c>
      <c r="C409" s="102"/>
      <c r="D409" s="103"/>
      <c r="E409" s="103"/>
      <c r="F409" s="104" t="n">
        <f aca="false">E409/104.1667*100</f>
        <v>0</v>
      </c>
      <c r="G409" s="199" t="s">
        <v>4</v>
      </c>
      <c r="H409" s="6" t="n">
        <f aca="false">H408-$AP$2</f>
        <v>-11861030</v>
      </c>
      <c r="I409" s="6" t="n">
        <f aca="false">H409/42</f>
        <v>-282405.476190476</v>
      </c>
      <c r="J409" s="6" t="n">
        <f aca="false">I409*$J$4</f>
        <v>-1585590.68015881</v>
      </c>
      <c r="K409" s="88" t="n">
        <f aca="false">J409*$K$1</f>
        <v>-44898.8842981439</v>
      </c>
      <c r="L409" s="88" t="n">
        <f aca="false">K409*$L$1</f>
        <v>-1014946.41848215</v>
      </c>
      <c r="N409" s="6" t="n">
        <f aca="false">H409-H408</f>
        <v>-794000</v>
      </c>
      <c r="O409" s="189" t="n">
        <f aca="false">N409/42</f>
        <v>-18904.7619047619</v>
      </c>
      <c r="P409" s="189" t="n">
        <f aca="false">O409*$J$4</f>
        <v>-106142.468238095</v>
      </c>
      <c r="Q409" s="190" t="n">
        <f aca="false">P409*$K$1</f>
        <v>-3005.61706131139</v>
      </c>
      <c r="R409" s="6" t="n">
        <f aca="false">O409*3.594</f>
        <v>-67943.7142857143</v>
      </c>
      <c r="X409" s="147" t="n">
        <f aca="false">B409</f>
        <v>37099</v>
      </c>
      <c r="Y409" s="148" t="n">
        <f aca="false">K409-AA$2</f>
        <v>-54128.8842981439</v>
      </c>
      <c r="Z409" s="149" t="n">
        <f aca="false">Z408+1</f>
        <v>57</v>
      </c>
      <c r="AA409" s="150" t="n">
        <f aca="false">Q409*-1</f>
        <v>3005.61706131139</v>
      </c>
      <c r="AB409" s="6" t="n">
        <f aca="false">$AA$3-Y409</f>
        <v>200050.084298144</v>
      </c>
      <c r="AC409" s="151" t="str">
        <f aca="false">+IF(AF409&gt;$D$3,"*","")</f>
        <v/>
      </c>
      <c r="AF409" s="148" t="n">
        <f aca="false">Y409+AE409-AA409</f>
        <v>-57134.5013594553</v>
      </c>
    </row>
    <row r="410" customFormat="false" ht="12.75" hidden="false" customHeight="false" outlineLevel="0" collapsed="false">
      <c r="B410" s="101" t="n">
        <v>37100</v>
      </c>
      <c r="C410" s="102"/>
      <c r="D410" s="103"/>
      <c r="E410" s="103"/>
      <c r="F410" s="104" t="n">
        <f aca="false">E410/104.1667*100</f>
        <v>0</v>
      </c>
      <c r="G410" s="199" t="s">
        <v>4</v>
      </c>
      <c r="H410" s="6" t="n">
        <f aca="false">H409-$AP$2</f>
        <v>-12655030</v>
      </c>
      <c r="I410" s="6" t="n">
        <f aca="false">H410/42</f>
        <v>-301310.238095238</v>
      </c>
      <c r="J410" s="6" t="n">
        <f aca="false">I410*$J$4</f>
        <v>-1691733.1483969</v>
      </c>
      <c r="K410" s="88" t="n">
        <f aca="false">J410*$K$1</f>
        <v>-47904.5013594553</v>
      </c>
      <c r="L410" s="88" t="n">
        <f aca="false">K410*$L$1</f>
        <v>-1082888.8700462</v>
      </c>
      <c r="N410" s="6" t="n">
        <f aca="false">H410-H409</f>
        <v>-794000</v>
      </c>
      <c r="O410" s="189" t="n">
        <f aca="false">N410/42</f>
        <v>-18904.7619047619</v>
      </c>
      <c r="P410" s="189" t="n">
        <f aca="false">O410*$J$4</f>
        <v>-106142.468238095</v>
      </c>
      <c r="Q410" s="190" t="n">
        <f aca="false">P410*$K$1</f>
        <v>-3005.61706131139</v>
      </c>
      <c r="R410" s="6" t="n">
        <f aca="false">O410*3.594</f>
        <v>-67943.7142857143</v>
      </c>
      <c r="X410" s="147" t="n">
        <f aca="false">B410</f>
        <v>37100</v>
      </c>
      <c r="Y410" s="148" t="n">
        <f aca="false">K410-AA$2</f>
        <v>-57134.5013594553</v>
      </c>
      <c r="Z410" s="149" t="n">
        <f aca="false">Z409+1</f>
        <v>58</v>
      </c>
      <c r="AA410" s="150" t="n">
        <f aca="false">Q410*-1</f>
        <v>3005.61706131139</v>
      </c>
      <c r="AB410" s="6" t="n">
        <f aca="false">$AA$3-Y410</f>
        <v>203055.701359455</v>
      </c>
      <c r="AC410" s="151" t="str">
        <f aca="false">+IF(AF410&gt;$D$3,"*","")</f>
        <v/>
      </c>
      <c r="AF410" s="148" t="n">
        <f aca="false">Y410+AE410-AA410</f>
        <v>-60140.1184207667</v>
      </c>
    </row>
    <row r="411" customFormat="false" ht="12.75" hidden="false" customHeight="false" outlineLevel="0" collapsed="false">
      <c r="B411" s="101" t="n">
        <v>37101</v>
      </c>
      <c r="C411" s="102"/>
      <c r="D411" s="103"/>
      <c r="E411" s="103"/>
      <c r="F411" s="104" t="n">
        <f aca="false">E411/104.1667*100</f>
        <v>0</v>
      </c>
      <c r="G411" s="199" t="s">
        <v>4</v>
      </c>
      <c r="H411" s="6" t="n">
        <f aca="false">H410-$AP$2</f>
        <v>-13449030</v>
      </c>
      <c r="I411" s="6" t="n">
        <f aca="false">H411/42</f>
        <v>-320215</v>
      </c>
      <c r="J411" s="6" t="n">
        <f aca="false">I411*$J$4</f>
        <v>-1797875.616635</v>
      </c>
      <c r="K411" s="88" t="n">
        <f aca="false">J411*$K$1</f>
        <v>-50910.1184207667</v>
      </c>
      <c r="L411" s="88" t="n">
        <f aca="false">K411*$L$1</f>
        <v>-1150831.32161026</v>
      </c>
      <c r="N411" s="6" t="n">
        <f aca="false">H411-H410</f>
        <v>-794000</v>
      </c>
      <c r="O411" s="189" t="n">
        <f aca="false">N411/42</f>
        <v>-18904.7619047619</v>
      </c>
      <c r="P411" s="189" t="n">
        <f aca="false">O411*$J$4</f>
        <v>-106142.468238095</v>
      </c>
      <c r="Q411" s="190" t="n">
        <f aca="false">P411*$K$1</f>
        <v>-3005.61706131139</v>
      </c>
      <c r="R411" s="6" t="n">
        <f aca="false">O411*3.594</f>
        <v>-67943.7142857143</v>
      </c>
      <c r="X411" s="147" t="n">
        <f aca="false">B411</f>
        <v>37101</v>
      </c>
      <c r="Y411" s="148" t="n">
        <f aca="false">K411-AA$2</f>
        <v>-60140.1184207667</v>
      </c>
      <c r="Z411" s="149" t="n">
        <f aca="false">Z410+1</f>
        <v>59</v>
      </c>
      <c r="AA411" s="150" t="n">
        <f aca="false">Q411*-1</f>
        <v>3005.61706131139</v>
      </c>
      <c r="AB411" s="6" t="n">
        <f aca="false">$AA$3-Y411</f>
        <v>206061.318420767</v>
      </c>
      <c r="AC411" s="151" t="str">
        <f aca="false">+IF(AF411&gt;$D$3,"*","")</f>
        <v/>
      </c>
      <c r="AF411" s="148" t="n">
        <f aca="false">Y411+AE411-AA411</f>
        <v>-63145.7354820781</v>
      </c>
    </row>
    <row r="412" customFormat="false" ht="12.75" hidden="false" customHeight="false" outlineLevel="0" collapsed="false">
      <c r="B412" s="101" t="n">
        <v>37102</v>
      </c>
      <c r="C412" s="102"/>
      <c r="D412" s="103"/>
      <c r="E412" s="103"/>
      <c r="F412" s="104" t="n">
        <f aca="false">E412/104.1667*100</f>
        <v>0</v>
      </c>
      <c r="G412" s="199" t="s">
        <v>4</v>
      </c>
      <c r="H412" s="6" t="n">
        <f aca="false">H411-$AP$2</f>
        <v>-14243030</v>
      </c>
      <c r="I412" s="6" t="n">
        <f aca="false">H412/42</f>
        <v>-339119.761904762</v>
      </c>
      <c r="J412" s="6" t="n">
        <f aca="false">I412*$J$4</f>
        <v>-1904018.0848731</v>
      </c>
      <c r="K412" s="88" t="n">
        <f aca="false">J412*$K$1</f>
        <v>-53915.7354820781</v>
      </c>
      <c r="L412" s="88" t="n">
        <f aca="false">K412*$L$1</f>
        <v>-1218773.77317432</v>
      </c>
      <c r="N412" s="6" t="n">
        <f aca="false">H412-H411</f>
        <v>-794000</v>
      </c>
      <c r="O412" s="189" t="n">
        <f aca="false">N412/42</f>
        <v>-18904.7619047619</v>
      </c>
      <c r="P412" s="189" t="n">
        <f aca="false">O412*$J$4</f>
        <v>-106142.468238095</v>
      </c>
      <c r="Q412" s="190" t="n">
        <f aca="false">P412*$K$1</f>
        <v>-3005.61706131139</v>
      </c>
      <c r="R412" s="6" t="n">
        <f aca="false">O412*3.594</f>
        <v>-67943.7142857143</v>
      </c>
      <c r="X412" s="147" t="n">
        <f aca="false">B412</f>
        <v>37102</v>
      </c>
      <c r="Y412" s="148" t="n">
        <f aca="false">K412-AA$2</f>
        <v>-63145.7354820781</v>
      </c>
      <c r="Z412" s="149" t="n">
        <f aca="false">Z411+1</f>
        <v>60</v>
      </c>
      <c r="AA412" s="150" t="n">
        <f aca="false">Q412*-1</f>
        <v>3005.61706131139</v>
      </c>
      <c r="AB412" s="6" t="n">
        <f aca="false">$AA$3-Y412</f>
        <v>209066.935482078</v>
      </c>
      <c r="AC412" s="151" t="str">
        <f aca="false">+IF(AF412&gt;$D$3,"*","")</f>
        <v/>
      </c>
      <c r="AF412" s="148" t="n">
        <f aca="false">Y412+AE412-AA412</f>
        <v>-66151.3525433895</v>
      </c>
    </row>
    <row r="413" customFormat="false" ht="12.75" hidden="false" customHeight="false" outlineLevel="0" collapsed="false">
      <c r="B413" s="101" t="n">
        <v>37103</v>
      </c>
      <c r="C413" s="102"/>
      <c r="D413" s="103"/>
      <c r="E413" s="103"/>
      <c r="F413" s="104" t="n">
        <f aca="false">E413/104.1667*100</f>
        <v>0</v>
      </c>
      <c r="G413" s="199" t="s">
        <v>4</v>
      </c>
      <c r="H413" s="6" t="n">
        <f aca="false">H412-$AP$2</f>
        <v>-15037030</v>
      </c>
      <c r="I413" s="6" t="n">
        <f aca="false">H413/42</f>
        <v>-358024.523809524</v>
      </c>
      <c r="J413" s="6" t="n">
        <f aca="false">I413*$J$4</f>
        <v>-2010160.55311119</v>
      </c>
      <c r="K413" s="88" t="n">
        <f aca="false">J413*$K$1</f>
        <v>-56921.3525433895</v>
      </c>
      <c r="L413" s="88" t="n">
        <f aca="false">K413*$L$1</f>
        <v>-1286716.22473837</v>
      </c>
      <c r="N413" s="6" t="n">
        <f aca="false">H413-H412</f>
        <v>-794000</v>
      </c>
      <c r="O413" s="189" t="n">
        <f aca="false">N413/42</f>
        <v>-18904.7619047619</v>
      </c>
      <c r="P413" s="189" t="n">
        <f aca="false">O413*$J$4</f>
        <v>-106142.468238095</v>
      </c>
      <c r="Q413" s="190" t="n">
        <f aca="false">P413*$K$1</f>
        <v>-3005.61706131139</v>
      </c>
      <c r="R413" s="6" t="n">
        <f aca="false">O413*3.594</f>
        <v>-67943.7142857143</v>
      </c>
      <c r="X413" s="147" t="n">
        <f aca="false">B413</f>
        <v>37103</v>
      </c>
      <c r="Y413" s="148" t="n">
        <f aca="false">K413-AA$2</f>
        <v>-66151.3525433895</v>
      </c>
      <c r="Z413" s="149" t="n">
        <f aca="false">Z412+1</f>
        <v>61</v>
      </c>
      <c r="AA413" s="150" t="n">
        <f aca="false">Q413*-1</f>
        <v>3005.61706131139</v>
      </c>
      <c r="AB413" s="6" t="n">
        <f aca="false">$AA$3-Y413</f>
        <v>212072.552543389</v>
      </c>
      <c r="AC413" s="151" t="str">
        <f aca="false">+IF(AF413&gt;$D$3,"*","")</f>
        <v/>
      </c>
      <c r="AF413" s="148" t="n">
        <f aca="false">Y413+AE413-AA413</f>
        <v>-69156.9696047009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I49" activeCellId="0" sqref="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202" t="s">
        <v>53</v>
      </c>
      <c r="C15" s="203"/>
      <c r="D15" s="203"/>
      <c r="E15" s="203"/>
      <c r="F15" s="203"/>
      <c r="G15" s="203"/>
      <c r="H15" s="203"/>
      <c r="I15" s="203"/>
    </row>
    <row r="16" customFormat="false" ht="15" hidden="false" customHeight="false" outlineLevel="0" collapsed="false">
      <c r="B16" s="204" t="s">
        <v>54</v>
      </c>
      <c r="C16" s="205"/>
      <c r="D16" s="203"/>
      <c r="E16" s="203"/>
      <c r="F16" s="203"/>
      <c r="G16" s="203"/>
      <c r="H16" s="203"/>
      <c r="I16" s="203"/>
    </row>
    <row r="17" customFormat="false" ht="15" hidden="false" customHeight="false" outlineLevel="0" collapsed="false">
      <c r="B17" s="206" t="s">
        <v>55</v>
      </c>
      <c r="C17" s="205"/>
      <c r="D17" s="203"/>
      <c r="E17" s="203"/>
      <c r="F17" s="203"/>
      <c r="G17" s="203"/>
      <c r="H17" s="203"/>
      <c r="I17" s="203"/>
    </row>
    <row r="18" customFormat="false" ht="15" hidden="false" customHeight="false" outlineLevel="0" collapsed="false">
      <c r="B18" s="203"/>
      <c r="C18" s="203"/>
      <c r="D18" s="203"/>
      <c r="E18" s="203"/>
      <c r="F18" s="203"/>
      <c r="G18" s="203" t="s">
        <v>40</v>
      </c>
      <c r="H18" s="207" t="s">
        <v>40</v>
      </c>
      <c r="I18" s="203"/>
    </row>
    <row r="19" customFormat="false" ht="15.75" hidden="false" customHeight="false" outlineLevel="0" collapsed="false">
      <c r="B19" s="203"/>
      <c r="C19" s="203"/>
      <c r="D19" s="203"/>
      <c r="E19" s="203"/>
      <c r="F19" s="203"/>
      <c r="G19" s="203"/>
      <c r="H19" s="203"/>
      <c r="I19" s="203"/>
      <c r="J19" s="208"/>
    </row>
    <row r="20" customFormat="false" ht="15" hidden="false" customHeight="false" outlineLevel="0" collapsed="false">
      <c r="B20" s="209"/>
      <c r="C20" s="210" t="s">
        <v>56</v>
      </c>
      <c r="D20" s="210"/>
      <c r="E20" s="210"/>
      <c r="F20" s="210"/>
      <c r="G20" s="210"/>
      <c r="H20" s="211" t="n">
        <v>2878913.52</v>
      </c>
      <c r="I20" s="212" t="s">
        <v>57</v>
      </c>
      <c r="J20" s="208"/>
    </row>
    <row r="21" customFormat="false" ht="15.75" hidden="false" customHeight="false" outlineLevel="0" collapsed="false">
      <c r="B21" s="213"/>
      <c r="C21" s="214" t="s">
        <v>58</v>
      </c>
      <c r="D21" s="215"/>
      <c r="E21" s="216" t="n">
        <v>37041</v>
      </c>
      <c r="F21" s="216"/>
      <c r="G21" s="217" t="s">
        <v>59</v>
      </c>
      <c r="H21" s="218" t="n">
        <v>68545.56</v>
      </c>
      <c r="I21" s="219" t="s">
        <v>25</v>
      </c>
    </row>
    <row r="22" customFormat="false" ht="15" hidden="false" customHeight="false" outlineLevel="0" collapsed="false">
      <c r="B22" s="220" t="s">
        <v>60</v>
      </c>
      <c r="C22" s="221"/>
      <c r="D22" s="222" t="s">
        <v>30</v>
      </c>
      <c r="E22" s="223"/>
      <c r="F22" s="224"/>
      <c r="G22" s="225"/>
      <c r="H22" s="226" t="s">
        <v>61</v>
      </c>
      <c r="I22" s="227"/>
    </row>
    <row r="23" customFormat="false" ht="15" hidden="false" customHeight="false" outlineLevel="0" collapsed="false">
      <c r="B23" s="228" t="s">
        <v>62</v>
      </c>
      <c r="C23" s="229" t="s">
        <v>63</v>
      </c>
      <c r="D23" s="230"/>
      <c r="E23" s="231" t="s">
        <v>64</v>
      </c>
      <c r="F23" s="232"/>
      <c r="G23" s="233" t="s">
        <v>65</v>
      </c>
      <c r="H23" s="234" t="s">
        <v>66</v>
      </c>
      <c r="I23" s="235" t="s">
        <v>67</v>
      </c>
    </row>
    <row r="24" customFormat="false" ht="15" hidden="false" customHeight="false" outlineLevel="0" collapsed="false">
      <c r="B24" s="236"/>
      <c r="C24" s="237" t="s">
        <v>68</v>
      </c>
      <c r="D24" s="238"/>
      <c r="E24" s="239" t="s">
        <v>69</v>
      </c>
      <c r="F24" s="239"/>
      <c r="G24" s="240" t="s">
        <v>40</v>
      </c>
      <c r="H24" s="241" t="s">
        <v>70</v>
      </c>
      <c r="I24" s="242"/>
    </row>
    <row r="25" customFormat="false" ht="15" hidden="false" customHeight="false" outlineLevel="0" collapsed="false">
      <c r="B25" s="243" t="n">
        <v>36892</v>
      </c>
      <c r="C25" s="244" t="n">
        <v>-553851.06</v>
      </c>
      <c r="D25" s="245"/>
      <c r="E25" s="246" t="n">
        <v>-491635.124141578</v>
      </c>
      <c r="F25" s="244"/>
      <c r="G25" s="247"/>
      <c r="H25" s="248"/>
      <c r="I25" s="249"/>
    </row>
    <row r="26" customFormat="false" ht="15" hidden="false" customHeight="false" outlineLevel="0" collapsed="false">
      <c r="B26" s="243" t="n">
        <v>36923</v>
      </c>
      <c r="C26" s="244" t="n">
        <v>-118181.28</v>
      </c>
      <c r="D26" s="245"/>
      <c r="E26" s="246" t="n">
        <v>-104905.334308064</v>
      </c>
      <c r="F26" s="244"/>
      <c r="G26" s="247"/>
      <c r="H26" s="248"/>
      <c r="I26" s="249"/>
    </row>
    <row r="27" customFormat="false" ht="15" hidden="false" customHeight="false" outlineLevel="0" collapsed="false">
      <c r="B27" s="243" t="n">
        <v>36951</v>
      </c>
      <c r="C27" s="244" t="n">
        <v>-21212.52</v>
      </c>
      <c r="D27" s="245"/>
      <c r="E27" s="246" t="n">
        <v>-18829.6469154645</v>
      </c>
      <c r="F27" s="244"/>
      <c r="G27" s="247"/>
      <c r="H27" s="248"/>
      <c r="I27" s="249"/>
    </row>
    <row r="28" customFormat="false" ht="15" hidden="false" customHeight="false" outlineLevel="0" collapsed="false">
      <c r="B28" s="243" t="n">
        <v>36982</v>
      </c>
      <c r="C28" s="244" t="n">
        <v>-44721.6</v>
      </c>
      <c r="D28" s="245"/>
      <c r="E28" s="246" t="n">
        <v>-38964.6462935976</v>
      </c>
      <c r="F28" s="244"/>
      <c r="G28" s="247"/>
      <c r="H28" s="248"/>
      <c r="I28" s="249"/>
    </row>
    <row r="29" customFormat="false" ht="15" hidden="false" customHeight="false" outlineLevel="0" collapsed="false">
      <c r="B29" s="243" t="n">
        <v>37012</v>
      </c>
      <c r="C29" s="244" t="n">
        <v>-33474</v>
      </c>
      <c r="D29" s="245"/>
      <c r="E29" s="246" t="n">
        <v>-28711.47</v>
      </c>
      <c r="F29" s="244"/>
      <c r="G29" s="247"/>
      <c r="H29" s="248"/>
      <c r="I29" s="249"/>
    </row>
    <row r="30" customFormat="false" ht="15" hidden="false" customHeight="false" outlineLevel="0" collapsed="false">
      <c r="B30" s="243" t="n">
        <v>37043</v>
      </c>
      <c r="C30" s="244"/>
      <c r="D30" s="245"/>
      <c r="E30" s="246"/>
      <c r="F30" s="244"/>
      <c r="G30" s="247"/>
      <c r="H30" s="248"/>
      <c r="I30" s="249"/>
    </row>
    <row r="31" customFormat="false" ht="15" hidden="false" customHeight="false" outlineLevel="0" collapsed="false">
      <c r="B31" s="243" t="n">
        <v>37073</v>
      </c>
      <c r="D31" s="245"/>
      <c r="E31" s="246"/>
      <c r="F31" s="244"/>
      <c r="G31" s="247"/>
      <c r="H31" s="248"/>
      <c r="I31" s="249"/>
    </row>
    <row r="32" customFormat="false" ht="15" hidden="false" customHeight="false" outlineLevel="0" collapsed="false">
      <c r="B32" s="243" t="n">
        <v>37104</v>
      </c>
      <c r="D32" s="250"/>
      <c r="E32" s="246"/>
      <c r="F32" s="251" t="s">
        <v>40</v>
      </c>
      <c r="G32" s="247" t="s">
        <v>40</v>
      </c>
      <c r="H32" s="252" t="s">
        <v>40</v>
      </c>
      <c r="I32" s="249"/>
    </row>
    <row r="33" customFormat="false" ht="15" hidden="false" customHeight="false" outlineLevel="0" collapsed="false">
      <c r="B33" s="243" t="n">
        <v>37135</v>
      </c>
      <c r="C33" s="244"/>
      <c r="D33" s="250"/>
      <c r="E33" s="246"/>
      <c r="F33" s="244"/>
      <c r="G33" s="247"/>
      <c r="H33" s="248"/>
      <c r="I33" s="249"/>
    </row>
    <row r="34" customFormat="false" ht="15" hidden="false" customHeight="false" outlineLevel="0" collapsed="false">
      <c r="B34" s="243" t="n">
        <v>37165</v>
      </c>
      <c r="C34" s="253"/>
      <c r="D34" s="245"/>
      <c r="E34" s="246"/>
      <c r="F34" s="244"/>
      <c r="G34" s="247"/>
      <c r="H34" s="248"/>
      <c r="I34" s="249"/>
    </row>
    <row r="35" customFormat="false" ht="15" hidden="false" customHeight="false" outlineLevel="0" collapsed="false">
      <c r="B35" s="243" t="n">
        <v>37196</v>
      </c>
      <c r="C35" s="244"/>
      <c r="D35" s="245"/>
      <c r="E35" s="246"/>
      <c r="F35" s="244"/>
      <c r="G35" s="247"/>
      <c r="H35" s="248"/>
      <c r="I35" s="249"/>
    </row>
    <row r="36" customFormat="false" ht="15" hidden="false" customHeight="false" outlineLevel="0" collapsed="false">
      <c r="B36" s="243" t="n">
        <v>37226</v>
      </c>
      <c r="C36" s="244"/>
      <c r="D36" s="245"/>
      <c r="E36" s="254"/>
      <c r="F36" s="244"/>
      <c r="G36" s="247"/>
      <c r="H36" s="248"/>
      <c r="I36" s="249"/>
    </row>
    <row r="37" customFormat="false" ht="15" hidden="false" customHeight="false" outlineLevel="0" collapsed="false">
      <c r="B37" s="243" t="s">
        <v>40</v>
      </c>
      <c r="C37" s="244"/>
      <c r="D37" s="245"/>
      <c r="E37" s="254"/>
      <c r="F37" s="244"/>
      <c r="G37" s="247"/>
      <c r="H37" s="248"/>
      <c r="I37" s="249"/>
    </row>
    <row r="38" customFormat="false" ht="15.75" hidden="false" customHeight="false" outlineLevel="0" collapsed="false">
      <c r="B38" s="255" t="s">
        <v>40</v>
      </c>
      <c r="C38" s="256"/>
      <c r="D38" s="257"/>
      <c r="E38" s="258"/>
      <c r="F38" s="256"/>
      <c r="G38" s="259"/>
      <c r="H38" s="260"/>
      <c r="I38" s="261"/>
    </row>
    <row r="39" customFormat="false" ht="15.75" hidden="false" customHeight="false" outlineLevel="0" collapsed="false">
      <c r="B39" s="243"/>
      <c r="C39" s="262"/>
      <c r="D39" s="263"/>
      <c r="E39" s="264"/>
      <c r="F39" s="262"/>
      <c r="G39" s="265"/>
      <c r="H39" s="266"/>
      <c r="I39" s="267"/>
    </row>
    <row r="40" customFormat="false" ht="16.5" hidden="false" customHeight="false" outlineLevel="0" collapsed="false">
      <c r="B40" s="268"/>
      <c r="C40" s="269" t="n">
        <f aca="false">SUM(C25:C39)</f>
        <v>-771440.46</v>
      </c>
      <c r="D40" s="270"/>
      <c r="E40" s="271" t="n">
        <f aca="false">SUM(E25:E39)</f>
        <v>-683046.221658705</v>
      </c>
      <c r="F40" s="269"/>
      <c r="G40" s="272" t="n">
        <v>0</v>
      </c>
      <c r="H40" s="272" t="n">
        <v>0</v>
      </c>
      <c r="I40" s="273" t="n">
        <v>0</v>
      </c>
    </row>
    <row r="41" customFormat="false" ht="16.5" hidden="false" customHeight="false" outlineLevel="0" collapsed="false">
      <c r="B41" s="268"/>
      <c r="C41" s="269" t="n">
        <f aca="false">C40/42</f>
        <v>-18367.63</v>
      </c>
      <c r="D41" s="270"/>
      <c r="E41" s="271" t="s">
        <v>40</v>
      </c>
      <c r="F41" s="269"/>
      <c r="G41" s="272" t="n">
        <v>0</v>
      </c>
      <c r="H41" s="272" t="n">
        <v>0</v>
      </c>
      <c r="I41" s="27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4"/>
      <c r="F43" s="275"/>
      <c r="G43" s="276" t="s">
        <v>71</v>
      </c>
      <c r="H43" s="277" t="n">
        <f aca="false">23121*42</f>
        <v>971082</v>
      </c>
      <c r="I43" s="278"/>
    </row>
    <row r="44" customFormat="false" ht="13.5" hidden="false" customHeight="false" outlineLevel="0" collapsed="false">
      <c r="E44" s="279"/>
      <c r="F44" s="280"/>
      <c r="G44" s="281" t="s">
        <v>25</v>
      </c>
      <c r="H44" s="282" t="n">
        <v>23121</v>
      </c>
      <c r="I44" s="283"/>
    </row>
    <row r="45" customFormat="false" ht="13.5" hidden="false" customHeight="false" outlineLevel="0" collapsed="false">
      <c r="E45" s="279"/>
      <c r="F45" s="280"/>
      <c r="G45" s="284"/>
      <c r="H45" s="284"/>
      <c r="I45" s="283"/>
    </row>
    <row r="46" customFormat="false" ht="12.75" hidden="false" customHeight="false" outlineLevel="0" collapsed="false">
      <c r="E46" s="279"/>
      <c r="F46" s="280"/>
      <c r="G46" s="281"/>
      <c r="H46" s="285"/>
      <c r="I46" s="283"/>
      <c r="J46" s="286" t="n">
        <f aca="false">H46*0.857724326</f>
        <v>0</v>
      </c>
    </row>
    <row r="47" customFormat="false" ht="12.75" hidden="false" customHeight="false" outlineLevel="0" collapsed="false">
      <c r="E47" s="279"/>
      <c r="F47" s="280"/>
      <c r="G47" s="281"/>
      <c r="H47" s="285"/>
      <c r="I47" s="283"/>
    </row>
    <row r="48" customFormat="false" ht="13.5" hidden="false" customHeight="false" outlineLevel="0" collapsed="false">
      <c r="E48" s="287"/>
      <c r="F48" s="288"/>
      <c r="G48" s="288"/>
      <c r="H48" s="288"/>
      <c r="I48" s="2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90"/>
      <c r="C5" s="291"/>
      <c r="D5" s="292"/>
      <c r="E5" s="293" t="s">
        <v>53</v>
      </c>
      <c r="F5" s="291"/>
      <c r="G5" s="291"/>
      <c r="H5" s="291"/>
      <c r="I5" s="291"/>
      <c r="J5" s="291"/>
      <c r="K5" s="291"/>
      <c r="L5" s="294"/>
    </row>
    <row r="6" customFormat="false" ht="15" hidden="false" customHeight="false" outlineLevel="0" collapsed="false">
      <c r="B6" s="295"/>
      <c r="C6" s="296"/>
      <c r="D6" s="297"/>
      <c r="E6" s="298" t="s">
        <v>40</v>
      </c>
      <c r="F6" s="296"/>
      <c r="G6" s="296"/>
      <c r="H6" s="296"/>
      <c r="I6" s="296"/>
      <c r="J6" s="296"/>
      <c r="K6" s="296"/>
      <c r="L6" s="299"/>
    </row>
    <row r="7" customFormat="false" ht="15" hidden="false" customHeight="false" outlineLevel="0" collapsed="false">
      <c r="B7" s="295"/>
      <c r="C7" s="296"/>
      <c r="D7" s="297"/>
      <c r="E7" s="298" t="s">
        <v>72</v>
      </c>
      <c r="F7" s="296"/>
      <c r="G7" s="296"/>
      <c r="H7" s="296"/>
      <c r="I7" s="296"/>
      <c r="J7" s="296"/>
      <c r="K7" s="296"/>
      <c r="L7" s="299"/>
    </row>
    <row r="8" customFormat="false" ht="15.75" hidden="false" customHeight="false" outlineLevel="0" collapsed="false">
      <c r="B8" s="295"/>
      <c r="C8" s="296"/>
      <c r="D8" s="297" t="s">
        <v>73</v>
      </c>
      <c r="E8" s="300" t="n">
        <f aca="true">NOW()</f>
        <v>45926.9232158796</v>
      </c>
      <c r="F8" s="296"/>
      <c r="G8" s="296"/>
      <c r="H8" s="296"/>
      <c r="I8" s="296"/>
      <c r="J8" s="296"/>
      <c r="K8" s="296"/>
      <c r="L8" s="299"/>
    </row>
    <row r="9" customFormat="false" ht="15" hidden="false" customHeight="false" outlineLevel="0" collapsed="false">
      <c r="B9" s="295"/>
      <c r="C9" s="296"/>
      <c r="D9" s="297"/>
      <c r="E9" s="296"/>
      <c r="F9" s="296"/>
      <c r="G9" s="296"/>
      <c r="H9" s="296"/>
      <c r="I9" s="296"/>
      <c r="J9" s="296"/>
      <c r="K9" s="296"/>
      <c r="L9" s="299"/>
    </row>
    <row r="10" customFormat="false" ht="15.75" hidden="false" customHeight="false" outlineLevel="0" collapsed="false">
      <c r="B10" s="295"/>
      <c r="C10" s="296"/>
      <c r="D10" s="297"/>
      <c r="E10" s="296"/>
      <c r="F10" s="296"/>
      <c r="G10" s="296"/>
      <c r="H10" s="296"/>
      <c r="I10" s="296"/>
      <c r="J10" s="296"/>
      <c r="K10" s="296"/>
      <c r="L10" s="299"/>
    </row>
    <row r="11" customFormat="false" ht="15" hidden="false" customHeight="false" outlineLevel="0" collapsed="false">
      <c r="B11" s="301"/>
      <c r="C11" s="302"/>
      <c r="D11" s="302"/>
      <c r="E11" s="303"/>
      <c r="F11" s="304" t="s">
        <v>56</v>
      </c>
      <c r="G11" s="305"/>
      <c r="H11" s="305"/>
      <c r="I11" s="305"/>
      <c r="J11" s="305"/>
      <c r="K11" s="306" t="n">
        <v>4849515</v>
      </c>
      <c r="L11" s="307"/>
    </row>
    <row r="12" customFormat="false" ht="17.25" hidden="false" customHeight="false" outlineLevel="0" collapsed="false">
      <c r="B12" s="301"/>
      <c r="C12" s="302"/>
      <c r="D12" s="302"/>
      <c r="E12" s="303"/>
      <c r="F12" s="301" t="s">
        <v>74</v>
      </c>
      <c r="G12" s="302"/>
      <c r="H12" s="302"/>
      <c r="I12" s="302"/>
      <c r="J12" s="302"/>
      <c r="K12" s="308" t="n">
        <v>88274</v>
      </c>
      <c r="L12" s="303"/>
    </row>
    <row r="13" customFormat="false" ht="15" hidden="false" customHeight="false" outlineLevel="0" collapsed="false">
      <c r="B13" s="301"/>
      <c r="C13" s="302"/>
      <c r="D13" s="302"/>
      <c r="E13" s="303"/>
      <c r="F13" s="301" t="s">
        <v>75</v>
      </c>
      <c r="G13" s="302"/>
      <c r="H13" s="302"/>
      <c r="I13" s="302"/>
      <c r="J13" s="302"/>
      <c r="K13" s="309" t="n">
        <f aca="false">K11+K12</f>
        <v>4937789</v>
      </c>
      <c r="L13" s="303"/>
    </row>
    <row r="14" customFormat="false" ht="15" hidden="false" customHeight="false" outlineLevel="0" collapsed="false">
      <c r="B14" s="310"/>
      <c r="C14" s="311"/>
      <c r="D14" s="312"/>
      <c r="E14" s="303"/>
      <c r="F14" s="301" t="s">
        <v>76</v>
      </c>
      <c r="G14" s="302"/>
      <c r="H14" s="302"/>
      <c r="I14" s="302"/>
      <c r="J14" s="302"/>
      <c r="K14" s="309" t="n">
        <v>-321457</v>
      </c>
      <c r="L14" s="313" t="s">
        <v>40</v>
      </c>
    </row>
    <row r="15" customFormat="false" ht="15.75" hidden="false" customHeight="false" outlineLevel="0" collapsed="false">
      <c r="B15" s="314"/>
      <c r="C15" s="315"/>
      <c r="D15" s="316"/>
      <c r="E15" s="317"/>
      <c r="F15" s="318" t="s">
        <v>77</v>
      </c>
      <c r="G15" s="318"/>
      <c r="H15" s="319" t="n">
        <v>37041</v>
      </c>
      <c r="I15" s="320"/>
      <c r="J15" s="321"/>
      <c r="K15" s="322" t="n">
        <f aca="false">K13+K14</f>
        <v>4616332</v>
      </c>
      <c r="L15" s="317"/>
    </row>
    <row r="20" customFormat="false" ht="18" hidden="true" customHeight="false" outlineLevel="0" collapsed="false">
      <c r="B20" s="323"/>
      <c r="C20" s="324" t="s">
        <v>78</v>
      </c>
    </row>
    <row r="21" customFormat="false" ht="18" hidden="true" customHeight="false" outlineLevel="0" collapsed="false">
      <c r="B21" s="325"/>
      <c r="C21" s="326" t="s">
        <v>79</v>
      </c>
    </row>
    <row r="22" customFormat="false" ht="18" hidden="true" customHeight="false" outlineLevel="0" collapsed="false">
      <c r="B22" s="325"/>
      <c r="C22" s="141" t="s">
        <v>80</v>
      </c>
    </row>
    <row r="23" customFormat="false" ht="13.5" hidden="true" customHeight="false" outlineLevel="0" collapsed="false">
      <c r="B23" s="323"/>
    </row>
    <row r="24" customFormat="false" ht="13.5" hidden="true" customHeight="false" outlineLevel="0" collapsed="false">
      <c r="B24" s="323"/>
      <c r="C24" s="327" t="s">
        <v>40</v>
      </c>
      <c r="D24" s="328"/>
      <c r="E24" s="328"/>
      <c r="F24" s="328"/>
      <c r="G24" s="328"/>
      <c r="H24" s="329" t="s">
        <v>81</v>
      </c>
      <c r="I24" s="328"/>
      <c r="J24" s="328"/>
      <c r="K24" s="328"/>
      <c r="L24" s="328"/>
      <c r="M24" s="328"/>
      <c r="N24" s="330"/>
    </row>
    <row r="25" customFormat="false" ht="14.25" hidden="true" customHeight="false" outlineLevel="0" collapsed="false">
      <c r="B25" s="323" t="s">
        <v>82</v>
      </c>
      <c r="C25" s="331" t="s">
        <v>83</v>
      </c>
      <c r="D25" s="332" t="s">
        <v>84</v>
      </c>
      <c r="E25" s="332" t="s">
        <v>85</v>
      </c>
      <c r="F25" s="332" t="s">
        <v>86</v>
      </c>
      <c r="G25" s="332" t="s">
        <v>49</v>
      </c>
      <c r="H25" s="332" t="s">
        <v>87</v>
      </c>
      <c r="I25" s="332" t="s">
        <v>88</v>
      </c>
      <c r="J25" s="332" t="s">
        <v>89</v>
      </c>
      <c r="K25" s="332" t="s">
        <v>90</v>
      </c>
      <c r="L25" s="332" t="s">
        <v>91</v>
      </c>
      <c r="M25" s="332" t="s">
        <v>92</v>
      </c>
      <c r="N25" s="333" t="s">
        <v>93</v>
      </c>
    </row>
    <row r="26" customFormat="false" ht="12.75" hidden="true" customHeight="false" outlineLevel="0" collapsed="false">
      <c r="B26" s="323" t="n">
        <v>1</v>
      </c>
      <c r="C26" s="334"/>
      <c r="D26" s="335"/>
      <c r="E26" s="335" t="n">
        <v>832525</v>
      </c>
      <c r="F26" s="335" t="n">
        <v>714663</v>
      </c>
      <c r="G26" s="335" t="n">
        <v>798336</v>
      </c>
      <c r="H26" s="335" t="n">
        <v>822712</v>
      </c>
      <c r="I26" s="335" t="n">
        <v>0</v>
      </c>
      <c r="J26" s="336" t="n">
        <v>0</v>
      </c>
      <c r="K26" s="335" t="n">
        <v>0</v>
      </c>
      <c r="L26" s="335" t="n">
        <v>0</v>
      </c>
      <c r="M26" s="335"/>
      <c r="N26" s="337"/>
    </row>
    <row r="27" customFormat="false" ht="12.75" hidden="true" customHeight="false" outlineLevel="0" collapsed="false">
      <c r="B27" s="323" t="n">
        <f aca="false">B26+1</f>
        <v>2</v>
      </c>
      <c r="C27" s="338"/>
      <c r="D27" s="339"/>
      <c r="E27" s="339" t="n">
        <v>793139</v>
      </c>
      <c r="F27" s="339" t="n">
        <v>762587</v>
      </c>
      <c r="G27" s="339" t="n">
        <v>69620</v>
      </c>
      <c r="H27" s="339" t="n">
        <v>744537</v>
      </c>
      <c r="I27" s="339" t="n">
        <v>0</v>
      </c>
      <c r="J27" s="339" t="n">
        <v>0</v>
      </c>
      <c r="K27" s="339" t="n">
        <v>0</v>
      </c>
      <c r="L27" s="339" t="n">
        <v>0</v>
      </c>
      <c r="M27" s="339"/>
      <c r="N27" s="340"/>
    </row>
    <row r="28" customFormat="false" ht="12.75" hidden="true" customHeight="false" outlineLevel="0" collapsed="false">
      <c r="B28" s="323" t="n">
        <f aca="false">B27+1</f>
        <v>3</v>
      </c>
      <c r="C28" s="338"/>
      <c r="D28" s="339"/>
      <c r="E28" s="339" t="n">
        <v>589049</v>
      </c>
      <c r="F28" s="339" t="n">
        <v>852229</v>
      </c>
      <c r="G28" s="339" t="n">
        <v>0</v>
      </c>
      <c r="H28" s="339" t="n">
        <v>789301</v>
      </c>
      <c r="I28" s="339" t="n">
        <v>715563</v>
      </c>
      <c r="J28" s="339" t="n">
        <v>0</v>
      </c>
      <c r="K28" s="339" t="n">
        <v>0</v>
      </c>
      <c r="L28" s="339" t="n">
        <v>0</v>
      </c>
      <c r="M28" s="339"/>
      <c r="N28" s="340"/>
    </row>
    <row r="29" customFormat="false" ht="12.75" hidden="true" customHeight="false" outlineLevel="0" collapsed="false">
      <c r="B29" s="323" t="n">
        <f aca="false">B28+1</f>
        <v>4</v>
      </c>
      <c r="C29" s="338"/>
      <c r="D29" s="339"/>
      <c r="E29" s="339" t="n">
        <v>477417</v>
      </c>
      <c r="F29" s="339" t="n">
        <v>700654</v>
      </c>
      <c r="G29" s="339" t="n">
        <v>0</v>
      </c>
      <c r="H29" s="339" t="n">
        <v>787328</v>
      </c>
      <c r="I29" s="339" t="n">
        <v>823298</v>
      </c>
      <c r="J29" s="339" t="n">
        <v>0</v>
      </c>
      <c r="K29" s="339" t="n">
        <v>0</v>
      </c>
      <c r="L29" s="339" t="n">
        <v>0</v>
      </c>
      <c r="M29" s="339"/>
      <c r="N29" s="340"/>
    </row>
    <row r="30" customFormat="false" ht="12.75" hidden="true" customHeight="false" outlineLevel="0" collapsed="false">
      <c r="B30" s="323" t="n">
        <f aca="false">B29+1</f>
        <v>5</v>
      </c>
      <c r="C30" s="338"/>
      <c r="D30" s="339" t="n">
        <v>67587</v>
      </c>
      <c r="E30" s="339" t="n">
        <v>578878</v>
      </c>
      <c r="F30" s="339" t="n">
        <v>772777</v>
      </c>
      <c r="G30" s="339" t="n">
        <v>229360</v>
      </c>
      <c r="H30" s="339" t="n">
        <v>838948</v>
      </c>
      <c r="I30" s="339" t="n">
        <v>763081</v>
      </c>
      <c r="J30" s="339" t="n">
        <v>0</v>
      </c>
      <c r="K30" s="339" t="n">
        <v>0</v>
      </c>
      <c r="L30" s="339" t="n">
        <v>0</v>
      </c>
      <c r="M30" s="339"/>
      <c r="N30" s="340"/>
    </row>
    <row r="31" customFormat="false" ht="12.75" hidden="true" customHeight="false" outlineLevel="0" collapsed="false">
      <c r="B31" s="323" t="n">
        <f aca="false">B30+1</f>
        <v>6</v>
      </c>
      <c r="C31" s="338"/>
      <c r="D31" s="339"/>
      <c r="E31" s="339" t="n">
        <v>830332</v>
      </c>
      <c r="F31" s="339" t="n">
        <v>775719</v>
      </c>
      <c r="G31" s="339" t="n">
        <v>792156</v>
      </c>
      <c r="H31" s="339" t="n">
        <v>832070</v>
      </c>
      <c r="I31" s="339" t="n">
        <v>792795</v>
      </c>
      <c r="J31" s="339" t="n">
        <v>0</v>
      </c>
      <c r="K31" s="339" t="n">
        <v>0</v>
      </c>
      <c r="L31" s="339" t="n">
        <v>0</v>
      </c>
      <c r="M31" s="339"/>
      <c r="N31" s="340"/>
    </row>
    <row r="32" customFormat="false" ht="12.75" hidden="true" customHeight="false" outlineLevel="0" collapsed="false">
      <c r="B32" s="323" t="n">
        <f aca="false">B31+1</f>
        <v>7</v>
      </c>
      <c r="C32" s="338"/>
      <c r="D32" s="339"/>
      <c r="E32" s="339" t="n">
        <v>842112</v>
      </c>
      <c r="F32" s="339" t="n">
        <v>796487</v>
      </c>
      <c r="G32" s="339" t="n">
        <v>771013</v>
      </c>
      <c r="H32" s="339" t="n">
        <v>706665</v>
      </c>
      <c r="I32" s="339" t="n">
        <v>844102</v>
      </c>
      <c r="J32" s="339" t="n">
        <v>0</v>
      </c>
      <c r="K32" s="339" t="n">
        <v>0</v>
      </c>
      <c r="L32" s="339" t="n">
        <v>0</v>
      </c>
      <c r="M32" s="339"/>
      <c r="N32" s="340"/>
    </row>
    <row r="33" customFormat="false" ht="12.75" hidden="true" customHeight="false" outlineLevel="0" collapsed="false">
      <c r="B33" s="323" t="n">
        <f aca="false">B32+1</f>
        <v>8</v>
      </c>
      <c r="C33" s="338"/>
      <c r="D33" s="339" t="n">
        <v>119360</v>
      </c>
      <c r="E33" s="339" t="n">
        <v>830968</v>
      </c>
      <c r="F33" s="339" t="n">
        <v>793070</v>
      </c>
      <c r="G33" s="339" t="n">
        <v>856993</v>
      </c>
      <c r="H33" s="339" t="n">
        <v>840929</v>
      </c>
      <c r="I33" s="339" t="n">
        <v>926621</v>
      </c>
      <c r="J33" s="339" t="n">
        <v>0</v>
      </c>
      <c r="K33" s="339" t="n">
        <v>0</v>
      </c>
      <c r="L33" s="339" t="n">
        <v>0</v>
      </c>
      <c r="M33" s="339"/>
      <c r="N33" s="340"/>
    </row>
    <row r="34" customFormat="false" ht="12.75" hidden="true" customHeight="false" outlineLevel="0" collapsed="false">
      <c r="B34" s="323" t="n">
        <f aca="false">B33+1</f>
        <v>9</v>
      </c>
      <c r="C34" s="338" t="n">
        <v>131387</v>
      </c>
      <c r="D34" s="339" t="n">
        <v>557364</v>
      </c>
      <c r="E34" s="339" t="n">
        <v>828169</v>
      </c>
      <c r="F34" s="339" t="n">
        <v>491691</v>
      </c>
      <c r="G34" s="339" t="n">
        <v>889069</v>
      </c>
      <c r="H34" s="339" t="n">
        <v>820365</v>
      </c>
      <c r="I34" s="339" t="n">
        <v>858157</v>
      </c>
      <c r="J34" s="339" t="n">
        <v>0</v>
      </c>
      <c r="K34" s="339" t="n">
        <v>0</v>
      </c>
      <c r="L34" s="339" t="n">
        <v>0</v>
      </c>
      <c r="M34" s="339"/>
      <c r="N34" s="340"/>
    </row>
    <row r="35" customFormat="false" ht="12.75" hidden="true" customHeight="false" outlineLevel="0" collapsed="false">
      <c r="B35" s="323" t="n">
        <f aca="false">B34+1</f>
        <v>10</v>
      </c>
      <c r="C35" s="338" t="n">
        <v>154078</v>
      </c>
      <c r="D35" s="339" t="n">
        <v>520715</v>
      </c>
      <c r="E35" s="339" t="n">
        <v>795303</v>
      </c>
      <c r="F35" s="339" t="n">
        <v>661723</v>
      </c>
      <c r="G35" s="339" t="n">
        <v>871896</v>
      </c>
      <c r="H35" s="339" t="n">
        <v>746940</v>
      </c>
      <c r="I35" s="339" t="n">
        <v>815100</v>
      </c>
      <c r="J35" s="339" t="n">
        <v>0</v>
      </c>
      <c r="K35" s="339" t="n">
        <v>0</v>
      </c>
      <c r="L35" s="339" t="n">
        <v>0</v>
      </c>
      <c r="M35" s="339"/>
      <c r="N35" s="340"/>
    </row>
    <row r="36" customFormat="false" ht="12.75" hidden="true" customHeight="false" outlineLevel="0" collapsed="false">
      <c r="B36" s="323" t="n">
        <f aca="false">B35+1</f>
        <v>11</v>
      </c>
      <c r="C36" s="338" t="n">
        <v>322779</v>
      </c>
      <c r="D36" s="339" t="n">
        <v>367766</v>
      </c>
      <c r="E36" s="339" t="n">
        <v>687337</v>
      </c>
      <c r="F36" s="339" t="n">
        <v>771459</v>
      </c>
      <c r="G36" s="339" t="n">
        <v>850563</v>
      </c>
      <c r="H36" s="339" t="n">
        <v>731811</v>
      </c>
      <c r="I36" s="339" t="n">
        <v>813041</v>
      </c>
      <c r="J36" s="339" t="n">
        <v>0</v>
      </c>
      <c r="K36" s="339" t="n">
        <v>0</v>
      </c>
      <c r="L36" s="339" t="n">
        <v>0</v>
      </c>
      <c r="M36" s="339"/>
      <c r="N36" s="340"/>
    </row>
    <row r="37" customFormat="false" ht="12.75" hidden="true" customHeight="false" outlineLevel="0" collapsed="false">
      <c r="B37" s="323" t="n">
        <f aca="false">B36+1</f>
        <v>12</v>
      </c>
      <c r="C37" s="338" t="n">
        <v>426503</v>
      </c>
      <c r="D37" s="339" t="n">
        <v>200898</v>
      </c>
      <c r="E37" s="339" t="n">
        <v>595664</v>
      </c>
      <c r="F37" s="339" t="n">
        <v>521648</v>
      </c>
      <c r="G37" s="339" t="n">
        <v>787342</v>
      </c>
      <c r="H37" s="339" t="n">
        <v>799134</v>
      </c>
      <c r="I37" s="339" t="n">
        <v>743879</v>
      </c>
      <c r="J37" s="339" t="n">
        <v>0</v>
      </c>
      <c r="K37" s="339" t="n">
        <v>0</v>
      </c>
      <c r="L37" s="339" t="n">
        <v>0</v>
      </c>
      <c r="M37" s="339"/>
      <c r="N37" s="340"/>
    </row>
    <row r="38" customFormat="false" ht="12.75" hidden="true" customHeight="false" outlineLevel="0" collapsed="false">
      <c r="B38" s="323" t="n">
        <f aca="false">B37+1</f>
        <v>13</v>
      </c>
      <c r="C38" s="338" t="n">
        <v>173861</v>
      </c>
      <c r="D38" s="339" t="n">
        <v>3483</v>
      </c>
      <c r="E38" s="339" t="n">
        <v>877059</v>
      </c>
      <c r="F38" s="339" t="n">
        <v>552254</v>
      </c>
      <c r="G38" s="339" t="n">
        <v>739730</v>
      </c>
      <c r="H38" s="339" t="n">
        <v>779423</v>
      </c>
      <c r="I38" s="339" t="n">
        <v>874499</v>
      </c>
      <c r="J38" s="339" t="n">
        <v>0</v>
      </c>
      <c r="K38" s="339" t="n">
        <v>0</v>
      </c>
      <c r="L38" s="339" t="n">
        <v>0</v>
      </c>
      <c r="M38" s="339"/>
      <c r="N38" s="340"/>
    </row>
    <row r="39" customFormat="false" ht="12.75" hidden="true" customHeight="false" outlineLevel="0" collapsed="false">
      <c r="B39" s="323" t="n">
        <f aca="false">B38+1</f>
        <v>14</v>
      </c>
      <c r="C39" s="338" t="n">
        <v>1171</v>
      </c>
      <c r="D39" s="339" t="n">
        <v>10263</v>
      </c>
      <c r="E39" s="339" t="n">
        <v>609161</v>
      </c>
      <c r="F39" s="339" t="n">
        <v>789895</v>
      </c>
      <c r="G39" s="339" t="n">
        <v>733376</v>
      </c>
      <c r="H39" s="339" t="n">
        <v>776718</v>
      </c>
      <c r="I39" s="339" t="n">
        <v>2484</v>
      </c>
      <c r="J39" s="339" t="n">
        <v>0</v>
      </c>
      <c r="K39" s="339" t="n">
        <v>0</v>
      </c>
      <c r="L39" s="339" t="n">
        <v>0</v>
      </c>
      <c r="M39" s="339"/>
      <c r="N39" s="340"/>
    </row>
    <row r="40" customFormat="false" ht="12.75" hidden="true" customHeight="false" outlineLevel="0" collapsed="false">
      <c r="B40" s="323" t="n">
        <f aca="false">B39+1</f>
        <v>15</v>
      </c>
      <c r="C40" s="338" t="n">
        <v>-33927</v>
      </c>
      <c r="D40" s="339" t="n">
        <v>7429</v>
      </c>
      <c r="E40" s="339" t="n">
        <v>618526</v>
      </c>
      <c r="F40" s="339" t="n">
        <v>807592</v>
      </c>
      <c r="G40" s="339" t="n">
        <v>212356</v>
      </c>
      <c r="H40" s="339" t="n">
        <v>649953</v>
      </c>
      <c r="I40" s="339" t="n">
        <v>282897</v>
      </c>
      <c r="J40" s="339" t="n">
        <v>0</v>
      </c>
      <c r="K40" s="339" t="n">
        <v>0</v>
      </c>
      <c r="L40" s="339" t="n">
        <v>0</v>
      </c>
      <c r="M40" s="339"/>
      <c r="N40" s="340"/>
    </row>
    <row r="41" customFormat="false" ht="12.75" hidden="true" customHeight="false" outlineLevel="0" collapsed="false">
      <c r="B41" s="323" t="n">
        <f aca="false">B40+1</f>
        <v>16</v>
      </c>
      <c r="C41" s="338"/>
      <c r="D41" s="339" t="n">
        <v>10477</v>
      </c>
      <c r="E41" s="339" t="n">
        <v>610864</v>
      </c>
      <c r="F41" s="339" t="n">
        <v>60054</v>
      </c>
      <c r="G41" s="339" t="n">
        <v>488647</v>
      </c>
      <c r="H41" s="339" t="n">
        <v>645983</v>
      </c>
      <c r="I41" s="339" t="n">
        <v>490539</v>
      </c>
      <c r="J41" s="339" t="n">
        <v>0</v>
      </c>
      <c r="K41" s="339" t="n">
        <v>0</v>
      </c>
      <c r="L41" s="339" t="n">
        <v>0</v>
      </c>
      <c r="M41" s="339"/>
      <c r="N41" s="340"/>
    </row>
    <row r="42" customFormat="false" ht="12.75" hidden="true" customHeight="false" outlineLevel="0" collapsed="false">
      <c r="B42" s="323" t="n">
        <f aca="false">B41+1</f>
        <v>17</v>
      </c>
      <c r="C42" s="338"/>
      <c r="D42" s="339" t="n">
        <v>9900</v>
      </c>
      <c r="E42" s="339" t="n">
        <v>51788</v>
      </c>
      <c r="F42" s="339" t="n">
        <v>2567</v>
      </c>
      <c r="G42" s="339" t="n">
        <v>352216</v>
      </c>
      <c r="H42" s="339" t="n">
        <v>469728</v>
      </c>
      <c r="I42" s="339" t="n">
        <v>496365</v>
      </c>
      <c r="J42" s="339" t="n">
        <v>0</v>
      </c>
      <c r="K42" s="339" t="n">
        <v>0</v>
      </c>
      <c r="L42" s="339" t="n">
        <v>0</v>
      </c>
      <c r="M42" s="339"/>
      <c r="N42" s="340"/>
    </row>
    <row r="43" customFormat="false" ht="12.75" hidden="true" customHeight="false" outlineLevel="0" collapsed="false">
      <c r="B43" s="323" t="n">
        <f aca="false">B42+1</f>
        <v>18</v>
      </c>
      <c r="C43" s="338"/>
      <c r="D43" s="339" t="s">
        <v>40</v>
      </c>
      <c r="E43" s="339" t="n">
        <v>3804</v>
      </c>
      <c r="F43" s="339" t="n">
        <v>291299</v>
      </c>
      <c r="G43" s="339" t="n">
        <v>0</v>
      </c>
      <c r="H43" s="339" t="n">
        <v>347062</v>
      </c>
      <c r="I43" s="339" t="n">
        <v>497598</v>
      </c>
      <c r="J43" s="339" t="n">
        <v>0</v>
      </c>
      <c r="K43" s="339" t="n">
        <v>0</v>
      </c>
      <c r="L43" s="339" t="n">
        <v>0</v>
      </c>
      <c r="M43" s="339"/>
      <c r="N43" s="340"/>
    </row>
    <row r="44" customFormat="false" ht="12.75" hidden="true" customHeight="false" outlineLevel="0" collapsed="false">
      <c r="B44" s="323" t="n">
        <f aca="false">B43+1</f>
        <v>19</v>
      </c>
      <c r="C44" s="338"/>
      <c r="D44" s="339"/>
      <c r="E44" s="339" t="n">
        <v>16954</v>
      </c>
      <c r="F44" s="339" t="n">
        <v>791782</v>
      </c>
      <c r="G44" s="339" t="n">
        <v>299157</v>
      </c>
      <c r="H44" s="339" t="n">
        <v>420966</v>
      </c>
      <c r="I44" s="339" t="n">
        <v>472318</v>
      </c>
      <c r="J44" s="339" t="n">
        <v>0</v>
      </c>
      <c r="K44" s="339" t="n">
        <v>0</v>
      </c>
      <c r="L44" s="339" t="n">
        <v>0</v>
      </c>
      <c r="M44" s="339"/>
      <c r="N44" s="340"/>
    </row>
    <row r="45" customFormat="false" ht="12.75" hidden="true" customHeight="false" outlineLevel="0" collapsed="false">
      <c r="B45" s="323" t="n">
        <f aca="false">B44+1</f>
        <v>20</v>
      </c>
      <c r="C45" s="338"/>
      <c r="D45" s="339"/>
      <c r="E45" s="339" t="n">
        <v>0</v>
      </c>
      <c r="F45" s="339" t="n">
        <v>762869</v>
      </c>
      <c r="G45" s="339" t="n">
        <v>811091</v>
      </c>
      <c r="H45" s="339" t="n">
        <v>297886</v>
      </c>
      <c r="I45" s="339" t="n">
        <v>589208</v>
      </c>
      <c r="J45" s="339" t="n">
        <v>0</v>
      </c>
      <c r="K45" s="339" t="n">
        <v>0</v>
      </c>
      <c r="L45" s="339" t="n">
        <v>0</v>
      </c>
      <c r="M45" s="339"/>
      <c r="N45" s="340"/>
    </row>
    <row r="46" customFormat="false" ht="12.75" hidden="true" customHeight="false" outlineLevel="0" collapsed="false">
      <c r="B46" s="323" t="n">
        <f aca="false">B45+1</f>
        <v>21</v>
      </c>
      <c r="C46" s="338"/>
      <c r="D46" s="339"/>
      <c r="E46" s="339" t="n">
        <v>22281</v>
      </c>
      <c r="F46" s="339" t="n">
        <v>586472</v>
      </c>
      <c r="G46" s="339" t="n">
        <v>790310</v>
      </c>
      <c r="H46" s="339" t="n">
        <v>493139</v>
      </c>
      <c r="I46" s="339" t="n">
        <v>559678</v>
      </c>
      <c r="J46" s="339" t="n">
        <v>0</v>
      </c>
      <c r="K46" s="339" t="n">
        <v>0</v>
      </c>
      <c r="L46" s="339" t="n">
        <v>0</v>
      </c>
      <c r="M46" s="339"/>
      <c r="N46" s="340"/>
    </row>
    <row r="47" customFormat="false" ht="12.75" hidden="true" customHeight="false" outlineLevel="0" collapsed="false">
      <c r="B47" s="323" t="n">
        <f aca="false">B46+1</f>
        <v>22</v>
      </c>
      <c r="C47" s="338"/>
      <c r="D47" s="339"/>
      <c r="E47" s="339" t="n">
        <v>505010</v>
      </c>
      <c r="F47" s="339" t="n">
        <v>749678</v>
      </c>
      <c r="G47" s="339" t="n">
        <v>718740</v>
      </c>
      <c r="H47" s="339" t="n">
        <v>513787</v>
      </c>
      <c r="I47" s="339" t="n">
        <v>272699</v>
      </c>
      <c r="J47" s="339" t="n">
        <v>0</v>
      </c>
      <c r="K47" s="339" t="n">
        <v>0</v>
      </c>
      <c r="L47" s="339" t="n">
        <v>0</v>
      </c>
      <c r="M47" s="339"/>
      <c r="N47" s="340"/>
    </row>
    <row r="48" customFormat="false" ht="12.75" hidden="true" customHeight="false" outlineLevel="0" collapsed="false">
      <c r="B48" s="323" t="n">
        <f aca="false">B47+1</f>
        <v>23</v>
      </c>
      <c r="C48" s="338"/>
      <c r="D48" s="339" t="n">
        <v>216640</v>
      </c>
      <c r="E48" s="339" t="n">
        <v>608711</v>
      </c>
      <c r="F48" s="339" t="n">
        <v>537603</v>
      </c>
      <c r="G48" s="339" t="n">
        <v>849317</v>
      </c>
      <c r="H48" s="339" t="n">
        <v>514955</v>
      </c>
      <c r="I48" s="339" t="n">
        <v>0</v>
      </c>
      <c r="J48" s="339" t="n">
        <v>0</v>
      </c>
      <c r="K48" s="339" t="n">
        <v>0</v>
      </c>
      <c r="L48" s="339" t="n">
        <v>0</v>
      </c>
      <c r="M48" s="339"/>
      <c r="N48" s="340"/>
    </row>
    <row r="49" customFormat="false" ht="12.75" hidden="true" customHeight="false" outlineLevel="0" collapsed="false">
      <c r="B49" s="323" t="n">
        <f aca="false">B48+1</f>
        <v>24</v>
      </c>
      <c r="C49" s="338"/>
      <c r="D49" s="339" t="n">
        <v>592659</v>
      </c>
      <c r="E49" s="339" t="n">
        <v>670400</v>
      </c>
      <c r="F49" s="339" t="n">
        <v>877986</v>
      </c>
      <c r="G49" s="339" t="n">
        <v>837383</v>
      </c>
      <c r="H49" s="339" t="n">
        <v>462098</v>
      </c>
      <c r="I49" s="339" t="n">
        <v>0</v>
      </c>
      <c r="J49" s="339" t="n">
        <v>0</v>
      </c>
      <c r="K49" s="339" t="n">
        <v>0</v>
      </c>
      <c r="L49" s="339" t="n">
        <v>0</v>
      </c>
      <c r="M49" s="339"/>
      <c r="N49" s="340"/>
    </row>
    <row r="50" customFormat="false" ht="12.75" hidden="true" customHeight="false" outlineLevel="0" collapsed="false">
      <c r="B50" s="323" t="n">
        <f aca="false">B49+1</f>
        <v>25</v>
      </c>
      <c r="C50" s="338"/>
      <c r="D50" s="339" t="n">
        <v>790507</v>
      </c>
      <c r="E50" s="339" t="n">
        <v>754264</v>
      </c>
      <c r="F50" s="339" t="n">
        <v>827078</v>
      </c>
      <c r="G50" s="341" t="n">
        <v>795947</v>
      </c>
      <c r="H50" s="339" t="n">
        <v>8073</v>
      </c>
      <c r="I50" s="339" t="n">
        <v>0</v>
      </c>
      <c r="J50" s="339" t="n">
        <v>0</v>
      </c>
      <c r="K50" s="339" t="n">
        <v>0</v>
      </c>
      <c r="L50" s="339" t="n">
        <v>0</v>
      </c>
      <c r="M50" s="339"/>
      <c r="N50" s="340"/>
    </row>
    <row r="51" customFormat="false" ht="12.75" hidden="true" customHeight="false" outlineLevel="0" collapsed="false">
      <c r="B51" s="323" t="n">
        <f aca="false">B50+1</f>
        <v>26</v>
      </c>
      <c r="C51" s="338"/>
      <c r="D51" s="339" t="n">
        <v>791098</v>
      </c>
      <c r="E51" s="339" t="n">
        <v>625980</v>
      </c>
      <c r="F51" s="339" t="n">
        <v>830260</v>
      </c>
      <c r="G51" s="341" t="n">
        <v>765328</v>
      </c>
      <c r="H51" s="339" t="n">
        <v>0</v>
      </c>
      <c r="I51" s="339" t="n">
        <v>0</v>
      </c>
      <c r="J51" s="339" t="n">
        <v>0</v>
      </c>
      <c r="K51" s="339" t="n">
        <v>0</v>
      </c>
      <c r="L51" s="339" t="n">
        <v>0</v>
      </c>
      <c r="M51" s="339"/>
      <c r="N51" s="340"/>
    </row>
    <row r="52" customFormat="false" ht="12.75" hidden="true" customHeight="false" outlineLevel="0" collapsed="false">
      <c r="B52" s="323" t="n">
        <f aca="false">B51+1</f>
        <v>27</v>
      </c>
      <c r="C52" s="338"/>
      <c r="D52" s="339" t="n">
        <v>744563</v>
      </c>
      <c r="E52" s="339" t="n">
        <v>783951</v>
      </c>
      <c r="F52" s="339" t="n">
        <v>840593</v>
      </c>
      <c r="G52" s="341" t="n">
        <v>641088</v>
      </c>
      <c r="H52" s="339" t="n">
        <v>465012</v>
      </c>
      <c r="I52" s="339" t="n">
        <v>0</v>
      </c>
      <c r="J52" s="339" t="n">
        <v>0</v>
      </c>
      <c r="K52" s="339" t="n">
        <v>0</v>
      </c>
      <c r="L52" s="339" t="n">
        <v>0</v>
      </c>
      <c r="M52" s="339"/>
      <c r="N52" s="340"/>
    </row>
    <row r="53" customFormat="false" ht="12.75" hidden="true" customHeight="false" outlineLevel="0" collapsed="false">
      <c r="B53" s="323" t="n">
        <f aca="false">B52+1</f>
        <v>28</v>
      </c>
      <c r="C53" s="338"/>
      <c r="D53" s="339" t="n">
        <v>214684</v>
      </c>
      <c r="E53" s="339" t="n">
        <v>575955</v>
      </c>
      <c r="F53" s="339" t="n">
        <v>825361</v>
      </c>
      <c r="G53" s="341" t="n">
        <v>763218</v>
      </c>
      <c r="H53" s="339" t="n">
        <v>505383</v>
      </c>
      <c r="I53" s="339" t="n">
        <v>0</v>
      </c>
      <c r="J53" s="339" t="n">
        <v>0</v>
      </c>
      <c r="K53" s="339" t="n">
        <v>0</v>
      </c>
      <c r="L53" s="339" t="n">
        <v>0</v>
      </c>
      <c r="M53" s="339"/>
      <c r="N53" s="340"/>
    </row>
    <row r="54" customFormat="false" ht="12.75" hidden="true" customHeight="false" outlineLevel="0" collapsed="false">
      <c r="B54" s="323" t="n">
        <f aca="false">B53+1</f>
        <v>29</v>
      </c>
      <c r="C54" s="338"/>
      <c r="D54" s="339" t="n">
        <v>146282</v>
      </c>
      <c r="E54" s="339" t="n">
        <v>740301</v>
      </c>
      <c r="F54" s="339" t="n">
        <v>539683</v>
      </c>
      <c r="G54" s="341" t="n">
        <v>595388</v>
      </c>
      <c r="H54" s="339" t="n">
        <v>199433</v>
      </c>
      <c r="I54" s="339" t="n">
        <v>0</v>
      </c>
      <c r="J54" s="339" t="n">
        <v>0</v>
      </c>
      <c r="K54" s="339" t="n">
        <v>0</v>
      </c>
      <c r="L54" s="339" t="n">
        <v>0</v>
      </c>
      <c r="M54" s="339"/>
      <c r="N54" s="340"/>
    </row>
    <row r="55" customFormat="false" ht="12.75" hidden="true" customHeight="false" outlineLevel="0" collapsed="false">
      <c r="B55" s="323" t="n">
        <f aca="false">B54+1</f>
        <v>30</v>
      </c>
      <c r="C55" s="338"/>
      <c r="D55" s="339"/>
      <c r="E55" s="339" t="n">
        <v>675140</v>
      </c>
      <c r="F55" s="339" t="n">
        <v>731314</v>
      </c>
      <c r="G55" s="341" t="n">
        <v>831478</v>
      </c>
      <c r="H55" s="339" t="n">
        <v>0</v>
      </c>
      <c r="I55" s="339" t="n">
        <v>0</v>
      </c>
      <c r="J55" s="339" t="n">
        <v>0</v>
      </c>
      <c r="K55" s="339" t="n">
        <v>0</v>
      </c>
      <c r="L55" s="339" t="n">
        <v>0</v>
      </c>
      <c r="M55" s="339"/>
      <c r="N55" s="340"/>
    </row>
    <row r="56" customFormat="false" ht="12.75" hidden="true" customHeight="false" outlineLevel="0" collapsed="false">
      <c r="B56" s="323" t="n">
        <f aca="false">B55+1</f>
        <v>31</v>
      </c>
      <c r="C56" s="338"/>
      <c r="D56" s="339"/>
      <c r="E56" s="339" t="n">
        <v>756597</v>
      </c>
      <c r="F56" s="339"/>
      <c r="G56" s="341" t="n">
        <v>827696</v>
      </c>
      <c r="H56" s="339"/>
      <c r="I56" s="339" t="n">
        <v>0</v>
      </c>
      <c r="J56" s="339" t="n">
        <v>0</v>
      </c>
      <c r="K56" s="339" t="n">
        <v>0</v>
      </c>
      <c r="L56" s="339" t="n">
        <v>0</v>
      </c>
      <c r="M56" s="339"/>
      <c r="N56" s="340"/>
    </row>
    <row r="57" customFormat="false" ht="13.5" hidden="true" customHeight="false" outlineLevel="0" collapsed="false">
      <c r="B57" s="323" t="s">
        <v>94</v>
      </c>
      <c r="C57" s="342"/>
      <c r="D57" s="343"/>
      <c r="E57" s="343" t="n">
        <f aca="false">50444+31050</f>
        <v>81494</v>
      </c>
      <c r="F57" s="343"/>
      <c r="G57" s="343"/>
      <c r="H57" s="343"/>
      <c r="I57" s="343"/>
      <c r="J57" s="344"/>
      <c r="K57" s="343"/>
      <c r="L57" s="343" t="n">
        <v>0</v>
      </c>
      <c r="M57" s="343"/>
      <c r="N57" s="345"/>
    </row>
    <row r="58" customFormat="false" ht="13.5" hidden="true" customHeight="false" outlineLevel="0" collapsed="false">
      <c r="B58" s="32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23" t="s">
        <v>95</v>
      </c>
      <c r="C59" s="346" t="n">
        <f aca="false">SUM(C26:C57)</f>
        <v>1175852</v>
      </c>
      <c r="D59" s="346" t="n">
        <f aca="false">SUM(D26:D57)</f>
        <v>5371675</v>
      </c>
      <c r="E59" s="346" t="n">
        <f aca="false">SUM(E26:E57)</f>
        <v>18269133</v>
      </c>
      <c r="F59" s="346" t="n">
        <f aca="false">SUM(F26:F57)</f>
        <v>20019047</v>
      </c>
      <c r="G59" s="346" t="n">
        <f aca="false">SUM(G26:G57)</f>
        <v>18968814</v>
      </c>
      <c r="H59" s="346" t="n">
        <f aca="false">SUM(H26:H57)</f>
        <v>17010339</v>
      </c>
      <c r="I59" s="346" t="n">
        <f aca="false">SUM(I26:I57)</f>
        <v>12633922</v>
      </c>
      <c r="J59" s="346" t="n">
        <f aca="false">SUM(J26:J57)</f>
        <v>0</v>
      </c>
      <c r="K59" s="346" t="n">
        <f aca="false">SUM(K26:K57)</f>
        <v>0</v>
      </c>
      <c r="L59" s="346" t="n">
        <f aca="false">SUM(L26:L57)</f>
        <v>0</v>
      </c>
      <c r="M59" s="346" t="n">
        <f aca="false">SUM(M26:M57)</f>
        <v>0</v>
      </c>
      <c r="N59" s="346" t="n">
        <f aca="false">SUM(N26:N57)</f>
        <v>0</v>
      </c>
    </row>
    <row r="60" customFormat="false" ht="12.75" hidden="true" customHeight="false" outlineLevel="0" collapsed="false">
      <c r="B60" s="323" t="s">
        <v>96</v>
      </c>
      <c r="C60" s="347" t="n">
        <f aca="false">C59</f>
        <v>1175852</v>
      </c>
      <c r="D60" s="347" t="n">
        <f aca="false">C60+D59</f>
        <v>6547527</v>
      </c>
      <c r="E60" s="347" t="n">
        <f aca="false">D60+E59</f>
        <v>24816660</v>
      </c>
      <c r="F60" s="347" t="n">
        <f aca="false">E60+F59</f>
        <v>44835707</v>
      </c>
      <c r="G60" s="347" t="n">
        <f aca="false">F60+G59</f>
        <v>63804521</v>
      </c>
      <c r="H60" s="347" t="n">
        <f aca="false">G60+H59</f>
        <v>80814860</v>
      </c>
      <c r="I60" s="347" t="n">
        <f aca="false">H60+I59</f>
        <v>93448782</v>
      </c>
      <c r="J60" s="347" t="n">
        <f aca="false">I60+J59</f>
        <v>93448782</v>
      </c>
      <c r="K60" s="347" t="n">
        <f aca="false">J60+K59</f>
        <v>93448782</v>
      </c>
      <c r="L60" s="347" t="n">
        <f aca="false">K60+L59</f>
        <v>93448782</v>
      </c>
      <c r="M60" s="347" t="n">
        <f aca="false">L60+M59</f>
        <v>93448782</v>
      </c>
      <c r="N60" s="34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2001-05-17T18:28:25Z</cp:lastPrinted>
  <dcterms:modified xsi:type="dcterms:W3CDTF">2001-06-01T10:38:53Z</dcterms:modified>
  <cp:revision>0</cp:revision>
  <dc:subject/>
  <dc:title/>
</cp:coreProperties>
</file>